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D:\DATA\Работа\ГС-2000\"/>
    </mc:Choice>
  </mc:AlternateContent>
  <xr:revisionPtr revIDLastSave="0" documentId="13_ncr:1_{5004FA36-76ED-4DCA-80E8-10213FA5EB62}" xr6:coauthVersionLast="47" xr6:coauthVersionMax="47" xr10:uidLastSave="{00000000-0000-0000-0000-000000000000}"/>
  <workbookProtection workbookAlgorithmName="SHA-512" workbookHashValue="x4/+46r7ZWqBLYA6+pArg86vhcjw2MI3PVHojrKnjZ1KDhFLi80/Y4t8cPBFS+suzSdt+vEMMBkCQVZm96Wb2w==" workbookSaltValue="+3FHrpqaLhdeYLEt2tV0yg==" workbookSpinCount="100000" lockStructure="1"/>
  <bookViews>
    <workbookView xWindow="780" yWindow="450" windowWidth="24150" windowHeight="15030" xr2:uid="{00000000-000D-0000-FFFF-FFFF00000000}"/>
  </bookViews>
  <sheets>
    <sheet name="Лист1" sheetId="1" r:id="rId1"/>
    <sheet name="Лист2" sheetId="2" r:id="rId2"/>
    <sheet name="Лист3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" l="1"/>
  <c r="P2" i="3" l="1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20" i="3"/>
  <c r="A8" i="1" l="1"/>
  <c r="H14" i="3" l="1"/>
  <c r="I14" i="3" s="1"/>
  <c r="I15" i="3"/>
  <c r="J15" i="3" s="1"/>
  <c r="J14" i="3" s="1"/>
  <c r="W2" i="3" l="1"/>
  <c r="X3" i="3" s="1"/>
  <c r="X4" i="3" l="1"/>
  <c r="X2" i="3"/>
  <c r="Q2" i="3" l="1"/>
  <c r="K3" i="1"/>
  <c r="R4" i="3" l="1"/>
  <c r="S4" i="3" s="1"/>
  <c r="I18" i="3"/>
  <c r="R2" i="3"/>
  <c r="S2" i="3" s="1"/>
  <c r="R3" i="3"/>
  <c r="S3" i="3" s="1"/>
  <c r="G3" i="1"/>
  <c r="K14" i="3"/>
  <c r="I13" i="3"/>
  <c r="K13" i="3" s="1"/>
  <c r="I12" i="3"/>
  <c r="K12" i="3" s="1"/>
  <c r="I11" i="3"/>
  <c r="K11" i="3" s="1"/>
  <c r="I10" i="3"/>
  <c r="K10" i="3" s="1"/>
  <c r="I9" i="3"/>
  <c r="K9" i="3" s="1"/>
  <c r="I8" i="3"/>
  <c r="K8" i="3" s="1"/>
  <c r="I7" i="3"/>
  <c r="K7" i="3" s="1"/>
  <c r="I6" i="3"/>
  <c r="K6" i="3" s="1"/>
  <c r="I5" i="3"/>
  <c r="K5" i="3" s="1"/>
  <c r="I4" i="3"/>
  <c r="K4" i="3" s="1"/>
  <c r="I3" i="3"/>
  <c r="K3" i="3" s="1"/>
  <c r="I2" i="3"/>
  <c r="K2" i="3" s="1"/>
  <c r="L2" i="3" l="1"/>
  <c r="U4" i="3" s="1"/>
  <c r="F3" i="3"/>
  <c r="U2" i="3" l="1"/>
  <c r="U3" i="3"/>
  <c r="C5" i="3"/>
  <c r="C4" i="3"/>
  <c r="C3" i="3"/>
  <c r="B3" i="3"/>
  <c r="B4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93" i="3"/>
  <c r="G93" i="3"/>
  <c r="F94" i="3"/>
  <c r="G94" i="3"/>
  <c r="F95" i="3"/>
  <c r="G95" i="3"/>
  <c r="F96" i="3"/>
  <c r="G96" i="3"/>
  <c r="F97" i="3"/>
  <c r="G97" i="3"/>
  <c r="F98" i="3"/>
  <c r="G98" i="3"/>
  <c r="F99" i="3"/>
  <c r="G99" i="3"/>
  <c r="F100" i="3"/>
  <c r="G100" i="3"/>
  <c r="F101" i="3"/>
  <c r="G101" i="3"/>
  <c r="F102" i="3"/>
  <c r="G102" i="3"/>
  <c r="F103" i="3"/>
  <c r="G103" i="3"/>
  <c r="F104" i="3"/>
  <c r="G104" i="3"/>
  <c r="F105" i="3"/>
  <c r="G105" i="3"/>
  <c r="F106" i="3"/>
  <c r="G106" i="3"/>
  <c r="F107" i="3"/>
  <c r="G107" i="3"/>
  <c r="F108" i="3"/>
  <c r="G108" i="3"/>
  <c r="F109" i="3"/>
  <c r="G109" i="3"/>
  <c r="F110" i="3"/>
  <c r="G110" i="3"/>
  <c r="F111" i="3"/>
  <c r="G111" i="3"/>
  <c r="F112" i="3"/>
  <c r="G112" i="3"/>
  <c r="F113" i="3"/>
  <c r="G113" i="3"/>
  <c r="F114" i="3"/>
  <c r="G114" i="3"/>
  <c r="F115" i="3"/>
  <c r="G115" i="3"/>
  <c r="F116" i="3"/>
  <c r="G116" i="3"/>
  <c r="F117" i="3"/>
  <c r="G117" i="3"/>
  <c r="F118" i="3"/>
  <c r="G118" i="3"/>
  <c r="F119" i="3"/>
  <c r="G119" i="3"/>
  <c r="F120" i="3"/>
  <c r="G120" i="3"/>
  <c r="F121" i="3"/>
  <c r="G121" i="3"/>
  <c r="F122" i="3"/>
  <c r="G122" i="3"/>
  <c r="F123" i="3"/>
  <c r="G123" i="3"/>
  <c r="F124" i="3"/>
  <c r="G124" i="3"/>
  <c r="F125" i="3"/>
  <c r="G125" i="3"/>
  <c r="F126" i="3"/>
  <c r="G126" i="3"/>
  <c r="F127" i="3"/>
  <c r="G127" i="3"/>
  <c r="F128" i="3"/>
  <c r="G128" i="3"/>
  <c r="F129" i="3"/>
  <c r="G129" i="3"/>
  <c r="F130" i="3"/>
  <c r="G130" i="3"/>
  <c r="F131" i="3"/>
  <c r="G131" i="3"/>
  <c r="F132" i="3"/>
  <c r="G132" i="3"/>
  <c r="F133" i="3"/>
  <c r="G133" i="3"/>
  <c r="F134" i="3"/>
  <c r="G134" i="3"/>
  <c r="F135" i="3"/>
  <c r="G135" i="3"/>
  <c r="F136" i="3"/>
  <c r="G136" i="3"/>
  <c r="F137" i="3"/>
  <c r="G137" i="3"/>
  <c r="F138" i="3"/>
  <c r="G138" i="3"/>
  <c r="F139" i="3"/>
  <c r="G139" i="3"/>
  <c r="F140" i="3"/>
  <c r="G140" i="3"/>
  <c r="F141" i="3"/>
  <c r="G141" i="3"/>
  <c r="F142" i="3"/>
  <c r="G142" i="3"/>
  <c r="F143" i="3"/>
  <c r="G143" i="3"/>
  <c r="F144" i="3"/>
  <c r="G144" i="3"/>
  <c r="F145" i="3"/>
  <c r="G145" i="3"/>
  <c r="F146" i="3"/>
  <c r="G146" i="3"/>
  <c r="F147" i="3"/>
  <c r="G147" i="3"/>
  <c r="F148" i="3"/>
  <c r="G148" i="3"/>
  <c r="F149" i="3"/>
  <c r="G149" i="3"/>
  <c r="F150" i="3"/>
  <c r="G150" i="3"/>
  <c r="F151" i="3"/>
  <c r="G151" i="3"/>
  <c r="F152" i="3"/>
  <c r="G152" i="3"/>
  <c r="F153" i="3"/>
  <c r="G153" i="3"/>
  <c r="F154" i="3"/>
  <c r="G154" i="3"/>
  <c r="F155" i="3"/>
  <c r="G155" i="3"/>
  <c r="F156" i="3"/>
  <c r="G156" i="3"/>
  <c r="F157" i="3"/>
  <c r="G157" i="3"/>
  <c r="F158" i="3"/>
  <c r="G158" i="3"/>
  <c r="F159" i="3"/>
  <c r="G159" i="3"/>
  <c r="F160" i="3"/>
  <c r="G160" i="3"/>
  <c r="F161" i="3"/>
  <c r="G161" i="3"/>
  <c r="F162" i="3"/>
  <c r="G162" i="3"/>
  <c r="F163" i="3"/>
  <c r="G163" i="3"/>
  <c r="F164" i="3"/>
  <c r="G164" i="3"/>
  <c r="F165" i="3"/>
  <c r="G165" i="3"/>
  <c r="F166" i="3"/>
  <c r="G166" i="3"/>
  <c r="F167" i="3"/>
  <c r="G167" i="3"/>
  <c r="F168" i="3"/>
  <c r="G168" i="3"/>
  <c r="F169" i="3"/>
  <c r="G169" i="3"/>
  <c r="F170" i="3"/>
  <c r="G170" i="3"/>
  <c r="F171" i="3"/>
  <c r="G171" i="3"/>
  <c r="F172" i="3"/>
  <c r="G172" i="3"/>
  <c r="F173" i="3"/>
  <c r="G173" i="3"/>
  <c r="F174" i="3"/>
  <c r="G174" i="3"/>
  <c r="F175" i="3"/>
  <c r="G175" i="3"/>
  <c r="F176" i="3"/>
  <c r="G176" i="3"/>
  <c r="F177" i="3"/>
  <c r="G177" i="3"/>
  <c r="F178" i="3"/>
  <c r="G178" i="3"/>
  <c r="F179" i="3"/>
  <c r="G179" i="3"/>
  <c r="F180" i="3"/>
  <c r="G180" i="3"/>
  <c r="F181" i="3"/>
  <c r="G181" i="3"/>
  <c r="F182" i="3"/>
  <c r="G182" i="3"/>
  <c r="F183" i="3"/>
  <c r="G183" i="3"/>
  <c r="F184" i="3"/>
  <c r="G184" i="3"/>
  <c r="F185" i="3"/>
  <c r="G185" i="3"/>
  <c r="F186" i="3"/>
  <c r="G186" i="3"/>
  <c r="F187" i="3"/>
  <c r="G187" i="3"/>
  <c r="F188" i="3"/>
  <c r="G188" i="3"/>
  <c r="F189" i="3"/>
  <c r="G189" i="3"/>
  <c r="F190" i="3"/>
  <c r="G190" i="3"/>
  <c r="F191" i="3"/>
  <c r="G191" i="3"/>
  <c r="F192" i="3"/>
  <c r="G192" i="3"/>
  <c r="F193" i="3"/>
  <c r="G193" i="3"/>
  <c r="F194" i="3"/>
  <c r="G194" i="3"/>
  <c r="X20" i="3" l="1"/>
  <c r="Y2" i="3"/>
  <c r="I92" i="3" s="1"/>
  <c r="H177" i="3"/>
  <c r="H166" i="3"/>
  <c r="H122" i="3"/>
  <c r="H81" i="3"/>
  <c r="H45" i="3"/>
  <c r="H134" i="3"/>
  <c r="H90" i="3"/>
  <c r="H49" i="3"/>
  <c r="H29" i="3"/>
  <c r="H186" i="3"/>
  <c r="H154" i="3"/>
  <c r="H145" i="3"/>
  <c r="H113" i="3"/>
  <c r="H102" i="3"/>
  <c r="H70" i="3"/>
  <c r="H58" i="3"/>
  <c r="H34" i="3"/>
  <c r="H47" i="3"/>
  <c r="H53" i="3"/>
  <c r="H61" i="3"/>
  <c r="H69" i="3"/>
  <c r="H77" i="3"/>
  <c r="H85" i="3"/>
  <c r="H93" i="3"/>
  <c r="H101" i="3"/>
  <c r="H109" i="3"/>
  <c r="H117" i="3"/>
  <c r="H125" i="3"/>
  <c r="H133" i="3"/>
  <c r="H141" i="3"/>
  <c r="H149" i="3"/>
  <c r="H157" i="3"/>
  <c r="H165" i="3"/>
  <c r="H173" i="3"/>
  <c r="H181" i="3"/>
  <c r="H189" i="3"/>
  <c r="H33" i="3"/>
  <c r="H41" i="3"/>
  <c r="H24" i="3"/>
  <c r="H20" i="3"/>
  <c r="H28" i="3"/>
  <c r="H42" i="3"/>
  <c r="H194" i="3"/>
  <c r="H185" i="3"/>
  <c r="H174" i="3"/>
  <c r="H162" i="3"/>
  <c r="H153" i="3"/>
  <c r="H142" i="3"/>
  <c r="H130" i="3"/>
  <c r="H121" i="3"/>
  <c r="H110" i="3"/>
  <c r="H98" i="3"/>
  <c r="H89" i="3"/>
  <c r="H78" i="3"/>
  <c r="H66" i="3"/>
  <c r="H57" i="3"/>
  <c r="H25" i="3"/>
  <c r="H38" i="3"/>
  <c r="H193" i="3"/>
  <c r="H182" i="3"/>
  <c r="H170" i="3"/>
  <c r="H161" i="3"/>
  <c r="H150" i="3"/>
  <c r="H138" i="3"/>
  <c r="H129" i="3"/>
  <c r="H118" i="3"/>
  <c r="H106" i="3"/>
  <c r="H97" i="3"/>
  <c r="H86" i="3"/>
  <c r="H74" i="3"/>
  <c r="H65" i="3"/>
  <c r="H54" i="3"/>
  <c r="H46" i="3"/>
  <c r="H37" i="3"/>
  <c r="H190" i="3"/>
  <c r="H178" i="3"/>
  <c r="H169" i="3"/>
  <c r="H158" i="3"/>
  <c r="H146" i="3"/>
  <c r="H137" i="3"/>
  <c r="H126" i="3"/>
  <c r="H114" i="3"/>
  <c r="H105" i="3"/>
  <c r="H94" i="3"/>
  <c r="H82" i="3"/>
  <c r="H73" i="3"/>
  <c r="H62" i="3"/>
  <c r="H50" i="3"/>
  <c r="H21" i="3"/>
  <c r="H27" i="3"/>
  <c r="H23" i="3"/>
  <c r="H44" i="3"/>
  <c r="H40" i="3"/>
  <c r="H36" i="3"/>
  <c r="H32" i="3"/>
  <c r="H192" i="3"/>
  <c r="H188" i="3"/>
  <c r="H184" i="3"/>
  <c r="H180" i="3"/>
  <c r="H176" i="3"/>
  <c r="H172" i="3"/>
  <c r="H168" i="3"/>
  <c r="H164" i="3"/>
  <c r="H160" i="3"/>
  <c r="H156" i="3"/>
  <c r="H152" i="3"/>
  <c r="H148" i="3"/>
  <c r="H144" i="3"/>
  <c r="H140" i="3"/>
  <c r="H136" i="3"/>
  <c r="H132" i="3"/>
  <c r="H128" i="3"/>
  <c r="H124" i="3"/>
  <c r="H120" i="3"/>
  <c r="H116" i="3"/>
  <c r="H112" i="3"/>
  <c r="H108" i="3"/>
  <c r="H104" i="3"/>
  <c r="H100" i="3"/>
  <c r="H96" i="3"/>
  <c r="H92" i="3"/>
  <c r="H88" i="3"/>
  <c r="H84" i="3"/>
  <c r="H80" i="3"/>
  <c r="H76" i="3"/>
  <c r="H72" i="3"/>
  <c r="H68" i="3"/>
  <c r="H64" i="3"/>
  <c r="H60" i="3"/>
  <c r="H56" i="3"/>
  <c r="H52" i="3"/>
  <c r="H48" i="3"/>
  <c r="H30" i="3"/>
  <c r="H26" i="3"/>
  <c r="H22" i="3"/>
  <c r="H43" i="3"/>
  <c r="H39" i="3"/>
  <c r="H35" i="3"/>
  <c r="H31" i="3"/>
  <c r="H191" i="3"/>
  <c r="H187" i="3"/>
  <c r="H183" i="3"/>
  <c r="H179" i="3"/>
  <c r="H175" i="3"/>
  <c r="H171" i="3"/>
  <c r="H167" i="3"/>
  <c r="H163" i="3"/>
  <c r="H159" i="3"/>
  <c r="H155" i="3"/>
  <c r="H151" i="3"/>
  <c r="H147" i="3"/>
  <c r="H143" i="3"/>
  <c r="H139" i="3"/>
  <c r="H135" i="3"/>
  <c r="H131" i="3"/>
  <c r="H127" i="3"/>
  <c r="H123" i="3"/>
  <c r="H119" i="3"/>
  <c r="H115" i="3"/>
  <c r="H111" i="3"/>
  <c r="H107" i="3"/>
  <c r="H103" i="3"/>
  <c r="H99" i="3"/>
  <c r="H95" i="3"/>
  <c r="H91" i="3"/>
  <c r="H87" i="3"/>
  <c r="H83" i="3"/>
  <c r="H79" i="3"/>
  <c r="H75" i="3"/>
  <c r="H71" i="3"/>
  <c r="H67" i="3"/>
  <c r="H63" i="3"/>
  <c r="H59" i="3"/>
  <c r="H55" i="3"/>
  <c r="H51" i="3"/>
  <c r="I27" i="3" l="1"/>
  <c r="J27" i="3" s="1"/>
  <c r="L27" i="3" s="1"/>
  <c r="I34" i="3"/>
  <c r="J34" i="3" s="1"/>
  <c r="L34" i="3" s="1"/>
  <c r="I154" i="3"/>
  <c r="J154" i="3" s="1"/>
  <c r="L154" i="3" s="1"/>
  <c r="I161" i="3"/>
  <c r="J161" i="3" s="1"/>
  <c r="L161" i="3" s="1"/>
  <c r="I183" i="3"/>
  <c r="J183" i="3" s="1"/>
  <c r="L183" i="3" s="1"/>
  <c r="I81" i="3"/>
  <c r="J81" i="3" s="1"/>
  <c r="L81" i="3" s="1"/>
  <c r="I112" i="3"/>
  <c r="J112" i="3" s="1"/>
  <c r="L112" i="3" s="1"/>
  <c r="I80" i="3"/>
  <c r="J80" i="3" s="1"/>
  <c r="L80" i="3" s="1"/>
  <c r="I33" i="3"/>
  <c r="J33" i="3" s="1"/>
  <c r="L33" i="3" s="1"/>
  <c r="I116" i="3"/>
  <c r="J116" i="3" s="1"/>
  <c r="L116" i="3" s="1"/>
  <c r="J92" i="3"/>
  <c r="L92" i="3" s="1"/>
  <c r="I71" i="3"/>
  <c r="J71" i="3" s="1"/>
  <c r="L71" i="3" s="1"/>
  <c r="I181" i="3"/>
  <c r="J181" i="3" s="1"/>
  <c r="L181" i="3" s="1"/>
  <c r="I134" i="3"/>
  <c r="J134" i="3" s="1"/>
  <c r="L134" i="3" s="1"/>
  <c r="I177" i="3"/>
  <c r="J177" i="3" s="1"/>
  <c r="L177" i="3" s="1"/>
  <c r="I153" i="3"/>
  <c r="J153" i="3" s="1"/>
  <c r="L153" i="3" s="1"/>
  <c r="I66" i="3"/>
  <c r="J66" i="3" s="1"/>
  <c r="L66" i="3" s="1"/>
  <c r="I42" i="3"/>
  <c r="J42" i="3" s="1"/>
  <c r="L42" i="3" s="1"/>
  <c r="I190" i="3"/>
  <c r="J190" i="3" s="1"/>
  <c r="L190" i="3" s="1"/>
  <c r="I150" i="3"/>
  <c r="J150" i="3" s="1"/>
  <c r="L150" i="3" s="1"/>
  <c r="I128" i="3"/>
  <c r="J128" i="3" s="1"/>
  <c r="L128" i="3" s="1"/>
  <c r="I89" i="3"/>
  <c r="J89" i="3" s="1"/>
  <c r="L89" i="3" s="1"/>
  <c r="I94" i="3"/>
  <c r="J94" i="3" s="1"/>
  <c r="L94" i="3" s="1"/>
  <c r="I88" i="3"/>
  <c r="J88" i="3" s="1"/>
  <c r="L88" i="3" s="1"/>
  <c r="I77" i="3"/>
  <c r="J77" i="3" s="1"/>
  <c r="L77" i="3" s="1"/>
  <c r="I142" i="3"/>
  <c r="J142" i="3" s="1"/>
  <c r="L142" i="3" s="1"/>
  <c r="I188" i="3"/>
  <c r="J188" i="3" s="1"/>
  <c r="L188" i="3" s="1"/>
  <c r="I35" i="3"/>
  <c r="J35" i="3" s="1"/>
  <c r="L35" i="3" s="1"/>
  <c r="I130" i="3"/>
  <c r="J130" i="3" s="1"/>
  <c r="L130" i="3" s="1"/>
  <c r="I115" i="3"/>
  <c r="J115" i="3" s="1"/>
  <c r="L115" i="3" s="1"/>
  <c r="I24" i="3"/>
  <c r="J24" i="3" s="1"/>
  <c r="L24" i="3" s="1"/>
  <c r="I25" i="3"/>
  <c r="J25" i="3" s="1"/>
  <c r="L25" i="3" s="1"/>
  <c r="I151" i="3"/>
  <c r="J151" i="3" s="1"/>
  <c r="L151" i="3" s="1"/>
  <c r="I179" i="3"/>
  <c r="J179" i="3" s="1"/>
  <c r="L179" i="3" s="1"/>
  <c r="I28" i="3"/>
  <c r="J28" i="3" s="1"/>
  <c r="L28" i="3" s="1"/>
  <c r="I45" i="3"/>
  <c r="J45" i="3" s="1"/>
  <c r="L45" i="3" s="1"/>
  <c r="I167" i="3"/>
  <c r="J167" i="3" s="1"/>
  <c r="L167" i="3" s="1"/>
  <c r="I119" i="3"/>
  <c r="J119" i="3" s="1"/>
  <c r="L119" i="3" s="1"/>
  <c r="I159" i="3"/>
  <c r="J159" i="3" s="1"/>
  <c r="L159" i="3" s="1"/>
  <c r="I55" i="3"/>
  <c r="J55" i="3" s="1"/>
  <c r="L55" i="3" s="1"/>
  <c r="I147" i="3"/>
  <c r="J147" i="3" s="1"/>
  <c r="L147" i="3" s="1"/>
  <c r="I193" i="3"/>
  <c r="J193" i="3" s="1"/>
  <c r="L193" i="3" s="1"/>
  <c r="I149" i="3"/>
  <c r="J149" i="3" s="1"/>
  <c r="L149" i="3" s="1"/>
  <c r="I75" i="3"/>
  <c r="J75" i="3" s="1"/>
  <c r="L75" i="3" s="1"/>
  <c r="I163" i="3"/>
  <c r="J163" i="3" s="1"/>
  <c r="L163" i="3" s="1"/>
  <c r="I70" i="3"/>
  <c r="J70" i="3" s="1"/>
  <c r="L70" i="3" s="1"/>
  <c r="I110" i="3"/>
  <c r="J110" i="3" s="1"/>
  <c r="L110" i="3" s="1"/>
  <c r="I138" i="3"/>
  <c r="J138" i="3" s="1"/>
  <c r="L138" i="3" s="1"/>
  <c r="I86" i="3"/>
  <c r="J86" i="3" s="1"/>
  <c r="L86" i="3" s="1"/>
  <c r="I65" i="3"/>
  <c r="J65" i="3" s="1"/>
  <c r="L65" i="3" s="1"/>
  <c r="I21" i="3"/>
  <c r="J21" i="3" s="1"/>
  <c r="L21" i="3" s="1"/>
  <c r="I178" i="3"/>
  <c r="J178" i="3" s="1"/>
  <c r="L178" i="3" s="1"/>
  <c r="I160" i="3"/>
  <c r="J160" i="3" s="1"/>
  <c r="L160" i="3" s="1"/>
  <c r="I85" i="3"/>
  <c r="J85" i="3" s="1"/>
  <c r="L85" i="3" s="1"/>
  <c r="I20" i="3"/>
  <c r="Y20" i="3" s="1"/>
  <c r="F4" i="1" s="1"/>
  <c r="I67" i="3"/>
  <c r="J67" i="3" s="1"/>
  <c r="L67" i="3" s="1"/>
  <c r="I145" i="3"/>
  <c r="J145" i="3" s="1"/>
  <c r="L145" i="3" s="1"/>
  <c r="I127" i="3"/>
  <c r="J127" i="3" s="1"/>
  <c r="L127" i="3" s="1"/>
  <c r="I93" i="3"/>
  <c r="J93" i="3" s="1"/>
  <c r="L93" i="3" s="1"/>
  <c r="I172" i="3"/>
  <c r="J172" i="3" s="1"/>
  <c r="L172" i="3" s="1"/>
  <c r="I53" i="3"/>
  <c r="J53" i="3" s="1"/>
  <c r="L53" i="3" s="1"/>
  <c r="I102" i="3"/>
  <c r="J102" i="3" s="1"/>
  <c r="L102" i="3" s="1"/>
  <c r="I96" i="3"/>
  <c r="J96" i="3" s="1"/>
  <c r="L96" i="3" s="1"/>
  <c r="I169" i="3"/>
  <c r="J169" i="3" s="1"/>
  <c r="L169" i="3" s="1"/>
  <c r="I170" i="3"/>
  <c r="J170" i="3" s="1"/>
  <c r="L170" i="3" s="1"/>
  <c r="I155" i="3"/>
  <c r="J155" i="3" s="1"/>
  <c r="L155" i="3" s="1"/>
  <c r="I187" i="3"/>
  <c r="J187" i="3" s="1"/>
  <c r="L187" i="3" s="1"/>
  <c r="I103" i="3"/>
  <c r="J103" i="3" s="1"/>
  <c r="L103" i="3" s="1"/>
  <c r="I135" i="3"/>
  <c r="J135" i="3" s="1"/>
  <c r="L135" i="3" s="1"/>
  <c r="I26" i="3"/>
  <c r="J26" i="3" s="1"/>
  <c r="L26" i="3" s="1"/>
  <c r="I51" i="3"/>
  <c r="J51" i="3" s="1"/>
  <c r="L51" i="3" s="1"/>
  <c r="I30" i="3"/>
  <c r="J30" i="3" s="1"/>
  <c r="L30" i="3" s="1"/>
  <c r="I37" i="3"/>
  <c r="J37" i="3" s="1"/>
  <c r="L37" i="3" s="1"/>
  <c r="I137" i="3"/>
  <c r="J137" i="3" s="1"/>
  <c r="L137" i="3" s="1"/>
  <c r="I164" i="3"/>
  <c r="J164" i="3" s="1"/>
  <c r="L164" i="3" s="1"/>
  <c r="I141" i="3"/>
  <c r="J141" i="3" s="1"/>
  <c r="L141" i="3" s="1"/>
  <c r="I186" i="3"/>
  <c r="J186" i="3" s="1"/>
  <c r="L186" i="3" s="1"/>
  <c r="I72" i="3"/>
  <c r="J72" i="3" s="1"/>
  <c r="L72" i="3" s="1"/>
  <c r="I64" i="3"/>
  <c r="J64" i="3" s="1"/>
  <c r="L64" i="3" s="1"/>
  <c r="I76" i="3"/>
  <c r="J76" i="3" s="1"/>
  <c r="L76" i="3" s="1"/>
  <c r="I109" i="3"/>
  <c r="J109" i="3" s="1"/>
  <c r="L109" i="3" s="1"/>
  <c r="I54" i="3"/>
  <c r="J54" i="3" s="1"/>
  <c r="L54" i="3" s="1"/>
  <c r="I122" i="3"/>
  <c r="J122" i="3" s="1"/>
  <c r="L122" i="3" s="1"/>
  <c r="I59" i="3"/>
  <c r="J59" i="3" s="1"/>
  <c r="L59" i="3" s="1"/>
  <c r="I44" i="3"/>
  <c r="J44" i="3" s="1"/>
  <c r="L44" i="3" s="1"/>
  <c r="I95" i="3"/>
  <c r="J95" i="3" s="1"/>
  <c r="L95" i="3" s="1"/>
  <c r="I41" i="3"/>
  <c r="J41" i="3" s="1"/>
  <c r="L41" i="3" s="1"/>
  <c r="I31" i="3"/>
  <c r="J31" i="3" s="1"/>
  <c r="L31" i="3" s="1"/>
  <c r="I47" i="3"/>
  <c r="J47" i="3" s="1"/>
  <c r="L47" i="3" s="1"/>
  <c r="I185" i="3"/>
  <c r="J185" i="3" s="1"/>
  <c r="L185" i="3" s="1"/>
  <c r="I139" i="3"/>
  <c r="J139" i="3" s="1"/>
  <c r="L139" i="3" s="1"/>
  <c r="I168" i="3"/>
  <c r="J168" i="3" s="1"/>
  <c r="L168" i="3" s="1"/>
  <c r="I173" i="3"/>
  <c r="J173" i="3" s="1"/>
  <c r="L173" i="3" s="1"/>
  <c r="I171" i="3"/>
  <c r="J171" i="3" s="1"/>
  <c r="L171" i="3" s="1"/>
  <c r="I91" i="3"/>
  <c r="J91" i="3" s="1"/>
  <c r="L91" i="3" s="1"/>
  <c r="I99" i="3"/>
  <c r="J99" i="3" s="1"/>
  <c r="L99" i="3" s="1"/>
  <c r="I104" i="3"/>
  <c r="J104" i="3" s="1"/>
  <c r="L104" i="3" s="1"/>
  <c r="I121" i="3"/>
  <c r="J121" i="3" s="1"/>
  <c r="L121" i="3" s="1"/>
  <c r="I144" i="3"/>
  <c r="J144" i="3" s="1"/>
  <c r="L144" i="3" s="1"/>
  <c r="I100" i="3"/>
  <c r="J100" i="3" s="1"/>
  <c r="L100" i="3" s="1"/>
  <c r="I124" i="3"/>
  <c r="J124" i="3" s="1"/>
  <c r="L124" i="3" s="1"/>
  <c r="I125" i="3"/>
  <c r="J125" i="3" s="1"/>
  <c r="L125" i="3" s="1"/>
  <c r="I192" i="3"/>
  <c r="J192" i="3" s="1"/>
  <c r="L192" i="3" s="1"/>
  <c r="I98" i="3"/>
  <c r="J98" i="3" s="1"/>
  <c r="L98" i="3" s="1"/>
  <c r="I40" i="3"/>
  <c r="J40" i="3" s="1"/>
  <c r="L40" i="3" s="1"/>
  <c r="I57" i="3"/>
  <c r="J57" i="3" s="1"/>
  <c r="L57" i="3" s="1"/>
  <c r="I32" i="3"/>
  <c r="J32" i="3" s="1"/>
  <c r="L32" i="3" s="1"/>
  <c r="I143" i="3"/>
  <c r="J143" i="3" s="1"/>
  <c r="L143" i="3" s="1"/>
  <c r="I60" i="3"/>
  <c r="J60" i="3" s="1"/>
  <c r="L60" i="3" s="1"/>
  <c r="I61" i="3"/>
  <c r="J61" i="3" s="1"/>
  <c r="L61" i="3" s="1"/>
  <c r="I48" i="3"/>
  <c r="J48" i="3" s="1"/>
  <c r="L48" i="3" s="1"/>
  <c r="I84" i="3"/>
  <c r="J84" i="3" s="1"/>
  <c r="L84" i="3" s="1"/>
  <c r="I131" i="3"/>
  <c r="J131" i="3" s="1"/>
  <c r="L131" i="3" s="1"/>
  <c r="I87" i="3"/>
  <c r="J87" i="3" s="1"/>
  <c r="L87" i="3" s="1"/>
  <c r="I123" i="3"/>
  <c r="J123" i="3" s="1"/>
  <c r="L123" i="3" s="1"/>
  <c r="I50" i="3"/>
  <c r="I38" i="3"/>
  <c r="J38" i="3" s="1"/>
  <c r="L38" i="3" s="1"/>
  <c r="I165" i="3"/>
  <c r="J165" i="3" s="1"/>
  <c r="L165" i="3" s="1"/>
  <c r="I126" i="3"/>
  <c r="J126" i="3" s="1"/>
  <c r="L126" i="3" s="1"/>
  <c r="I97" i="3"/>
  <c r="J97" i="3" s="1"/>
  <c r="L97" i="3" s="1"/>
  <c r="I174" i="3"/>
  <c r="J174" i="3" s="1"/>
  <c r="L174" i="3" s="1"/>
  <c r="I180" i="3"/>
  <c r="J180" i="3" s="1"/>
  <c r="L180" i="3" s="1"/>
  <c r="I111" i="3"/>
  <c r="J111" i="3" s="1"/>
  <c r="L111" i="3" s="1"/>
  <c r="I158" i="3"/>
  <c r="J158" i="3" s="1"/>
  <c r="L158" i="3" s="1"/>
  <c r="I29" i="3"/>
  <c r="J29" i="3" s="1"/>
  <c r="L29" i="3" s="1"/>
  <c r="I108" i="3"/>
  <c r="J108" i="3" s="1"/>
  <c r="L108" i="3" s="1"/>
  <c r="I194" i="3"/>
  <c r="J194" i="3" s="1"/>
  <c r="L194" i="3" s="1"/>
  <c r="I129" i="3"/>
  <c r="J129" i="3" s="1"/>
  <c r="L129" i="3" s="1"/>
  <c r="I175" i="3"/>
  <c r="J175" i="3" s="1"/>
  <c r="L175" i="3" s="1"/>
  <c r="I105" i="3"/>
  <c r="J105" i="3" s="1"/>
  <c r="L105" i="3" s="1"/>
  <c r="I184" i="3"/>
  <c r="J184" i="3" s="1"/>
  <c r="L184" i="3" s="1"/>
  <c r="I78" i="3"/>
  <c r="J78" i="3" s="1"/>
  <c r="L78" i="3" s="1"/>
  <c r="I166" i="3"/>
  <c r="J166" i="3" s="1"/>
  <c r="L166" i="3" s="1"/>
  <c r="I79" i="3"/>
  <c r="J79" i="3" s="1"/>
  <c r="L79" i="3" s="1"/>
  <c r="I191" i="3"/>
  <c r="J191" i="3" s="1"/>
  <c r="L191" i="3" s="1"/>
  <c r="I189" i="3"/>
  <c r="J189" i="3" s="1"/>
  <c r="L189" i="3" s="1"/>
  <c r="I74" i="3"/>
  <c r="J74" i="3" s="1"/>
  <c r="L74" i="3" s="1"/>
  <c r="I63" i="3"/>
  <c r="J63" i="3" s="1"/>
  <c r="L63" i="3" s="1"/>
  <c r="I82" i="3"/>
  <c r="J82" i="3" s="1"/>
  <c r="L82" i="3" s="1"/>
  <c r="I49" i="3"/>
  <c r="J49" i="3" s="1"/>
  <c r="L49" i="3" s="1"/>
  <c r="I136" i="3"/>
  <c r="J136" i="3" s="1"/>
  <c r="L136" i="3" s="1"/>
  <c r="I176" i="3"/>
  <c r="J176" i="3" s="1"/>
  <c r="L176" i="3" s="1"/>
  <c r="I140" i="3"/>
  <c r="J140" i="3" s="1"/>
  <c r="L140" i="3" s="1"/>
  <c r="I162" i="3"/>
  <c r="J162" i="3" s="1"/>
  <c r="L162" i="3" s="1"/>
  <c r="I73" i="3"/>
  <c r="J73" i="3" s="1"/>
  <c r="L73" i="3" s="1"/>
  <c r="I36" i="3"/>
  <c r="J36" i="3" s="1"/>
  <c r="L36" i="3" s="1"/>
  <c r="I148" i="3"/>
  <c r="J148" i="3" s="1"/>
  <c r="L148" i="3" s="1"/>
  <c r="I118" i="3"/>
  <c r="J118" i="3" s="1"/>
  <c r="L118" i="3" s="1"/>
  <c r="I52" i="3"/>
  <c r="J52" i="3" s="1"/>
  <c r="L52" i="3" s="1"/>
  <c r="I46" i="3"/>
  <c r="J46" i="3" s="1"/>
  <c r="L46" i="3" s="1"/>
  <c r="I132" i="3"/>
  <c r="J132" i="3" s="1"/>
  <c r="L132" i="3" s="1"/>
  <c r="I182" i="3"/>
  <c r="J182" i="3" s="1"/>
  <c r="L182" i="3" s="1"/>
  <c r="I120" i="3"/>
  <c r="J120" i="3" s="1"/>
  <c r="L120" i="3" s="1"/>
  <c r="I62" i="3"/>
  <c r="J62" i="3" s="1"/>
  <c r="L62" i="3" s="1"/>
  <c r="I146" i="3"/>
  <c r="J146" i="3" s="1"/>
  <c r="L146" i="3" s="1"/>
  <c r="I101" i="3"/>
  <c r="J101" i="3" s="1"/>
  <c r="L101" i="3" s="1"/>
  <c r="I156" i="3"/>
  <c r="J156" i="3" s="1"/>
  <c r="L156" i="3" s="1"/>
  <c r="I152" i="3"/>
  <c r="J152" i="3" s="1"/>
  <c r="L152" i="3" s="1"/>
  <c r="I114" i="3"/>
  <c r="J114" i="3" s="1"/>
  <c r="L114" i="3" s="1"/>
  <c r="I106" i="3"/>
  <c r="J106" i="3" s="1"/>
  <c r="L106" i="3" s="1"/>
  <c r="I43" i="3"/>
  <c r="J43" i="3" s="1"/>
  <c r="L43" i="3" s="1"/>
  <c r="I39" i="3"/>
  <c r="J39" i="3" s="1"/>
  <c r="L39" i="3" s="1"/>
  <c r="I113" i="3"/>
  <c r="J113" i="3" s="1"/>
  <c r="L113" i="3" s="1"/>
  <c r="I133" i="3"/>
  <c r="J133" i="3" s="1"/>
  <c r="L133" i="3" s="1"/>
  <c r="I90" i="3"/>
  <c r="J90" i="3" s="1"/>
  <c r="L90" i="3" s="1"/>
  <c r="I157" i="3"/>
  <c r="J157" i="3" s="1"/>
  <c r="L157" i="3" s="1"/>
  <c r="I23" i="3"/>
  <c r="J23" i="3" s="1"/>
  <c r="L23" i="3" s="1"/>
  <c r="I58" i="3"/>
  <c r="J58" i="3" s="1"/>
  <c r="L58" i="3" s="1"/>
  <c r="I69" i="3"/>
  <c r="J69" i="3" s="1"/>
  <c r="L69" i="3" s="1"/>
  <c r="I83" i="3"/>
  <c r="J83" i="3" s="1"/>
  <c r="L83" i="3" s="1"/>
  <c r="I22" i="3"/>
  <c r="J22" i="3" s="1"/>
  <c r="L22" i="3" s="1"/>
  <c r="I117" i="3"/>
  <c r="J117" i="3" s="1"/>
  <c r="L117" i="3" s="1"/>
  <c r="I56" i="3"/>
  <c r="J56" i="3" s="1"/>
  <c r="L56" i="3" s="1"/>
  <c r="I68" i="3"/>
  <c r="J68" i="3" s="1"/>
  <c r="L68" i="3" s="1"/>
  <c r="I107" i="3"/>
  <c r="J107" i="3" s="1"/>
  <c r="L107" i="3" s="1"/>
  <c r="J50" i="3"/>
  <c r="L50" i="3" s="1"/>
  <c r="T20" i="3"/>
  <c r="S20" i="3"/>
  <c r="U20" i="3"/>
  <c r="J20" i="3" l="1"/>
  <c r="L20" i="3" s="1"/>
  <c r="K8" i="1"/>
  <c r="I8" i="1"/>
  <c r="D8" i="1"/>
  <c r="J8" i="1"/>
  <c r="H8" i="1"/>
  <c r="G8" i="1"/>
  <c r="F8" i="1"/>
  <c r="C8" i="1"/>
  <c r="E8" i="1"/>
  <c r="V20" i="3"/>
  <c r="W20" i="3" s="1"/>
  <c r="F3" i="1" s="1"/>
  <c r="B8" i="1" l="1"/>
  <c r="N20" i="3"/>
  <c r="O20" i="3"/>
  <c r="M20" i="3"/>
  <c r="P20" i="3" l="1"/>
  <c r="Q20" i="3" s="1"/>
  <c r="J3" i="1" s="1"/>
  <c r="A10" i="3" l="1"/>
  <c r="B10" i="3"/>
  <c r="C10" i="3"/>
  <c r="B6" i="1" l="1"/>
  <c r="G6" i="1"/>
  <c r="E6" i="1"/>
  <c r="I6" i="1"/>
  <c r="J6" i="1"/>
  <c r="D6" i="1"/>
  <c r="H6" i="1"/>
  <c r="C6" i="1"/>
  <c r="F6" i="1"/>
  <c r="K6" i="1"/>
</calcChain>
</file>

<file path=xl/sharedStrings.xml><?xml version="1.0" encoding="utf-8"?>
<sst xmlns="http://schemas.openxmlformats.org/spreadsheetml/2006/main" count="94" uniqueCount="73">
  <si>
    <t>Сисх</t>
  </si>
  <si>
    <t>Сразб</t>
  </si>
  <si>
    <t>K1</t>
  </si>
  <si>
    <t>K2</t>
  </si>
  <si>
    <t>K3</t>
  </si>
  <si>
    <t>K1K2K3</t>
  </si>
  <si>
    <t>Номер клапана</t>
  </si>
  <si>
    <t>Коэффициенты разбавления при газе-разбавителе</t>
  </si>
  <si>
    <t>Азот</t>
  </si>
  <si>
    <t>Воздух</t>
  </si>
  <si>
    <t>Исходная концентрация</t>
  </si>
  <si>
    <t>Требуемая концентрация</t>
  </si>
  <si>
    <t>Полученная концентрация</t>
  </si>
  <si>
    <t>Комбинация клапанов</t>
  </si>
  <si>
    <t>Флаг газа</t>
  </si>
  <si>
    <t>Kразб. Азот</t>
  </si>
  <si>
    <t>№вар.</t>
  </si>
  <si>
    <t>Kразб. Воздух</t>
  </si>
  <si>
    <t>Макс конц</t>
  </si>
  <si>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мин</t>
    </r>
  </si>
  <si>
    <t>∆</t>
  </si>
  <si>
    <t>Флаг кол. Клап.</t>
  </si>
  <si>
    <t>Кмин3</t>
  </si>
  <si>
    <t>Кмин1</t>
  </si>
  <si>
    <t>Кмин2</t>
  </si>
  <si>
    <t>Кмин</t>
  </si>
  <si>
    <t>Кразб</t>
  </si>
  <si>
    <t>зав. №</t>
  </si>
  <si>
    <t>Целевой компонент</t>
  </si>
  <si>
    <t>Газ</t>
  </si>
  <si>
    <t>SO2</t>
  </si>
  <si>
    <t>NO2</t>
  </si>
  <si>
    <t>NO</t>
  </si>
  <si>
    <t>NH3</t>
  </si>
  <si>
    <t>CO</t>
  </si>
  <si>
    <t>CO2</t>
  </si>
  <si>
    <t>CH4</t>
  </si>
  <si>
    <t>H2S</t>
  </si>
  <si>
    <t>C6H14</t>
  </si>
  <si>
    <t>C3H8</t>
  </si>
  <si>
    <t>NF3</t>
  </si>
  <si>
    <t>HCOH</t>
  </si>
  <si>
    <t>Ед.изм.</t>
  </si>
  <si>
    <t>мг/м3</t>
  </si>
  <si>
    <t>млн-1</t>
  </si>
  <si>
    <t>об.%</t>
  </si>
  <si>
    <t>Флаг нулевой треб. Конц.</t>
  </si>
  <si>
    <t>Исх. Конц</t>
  </si>
  <si>
    <t>Кпер</t>
  </si>
  <si>
    <t>Ед</t>
  </si>
  <si>
    <t>флаг ед</t>
  </si>
  <si>
    <t>К</t>
  </si>
  <si>
    <t>Флаг выбр.ед</t>
  </si>
  <si>
    <t>Треб.ед</t>
  </si>
  <si>
    <t>Исх. Конц в треб ед.</t>
  </si>
  <si>
    <t>Исх.Конц.</t>
  </si>
  <si>
    <t>М</t>
  </si>
  <si>
    <t>Газ-разбави
тель</t>
  </si>
  <si>
    <t>Количест
во задействованных клапанов</t>
  </si>
  <si>
    <t>Вкл/Выкл</t>
  </si>
  <si>
    <t>№ Клапана</t>
  </si>
  <si>
    <t>Коэффициенты разбавления
генератора-разбавителя ГС-2000</t>
  </si>
  <si>
    <t>Параметры произвольного
целевого компонента</t>
  </si>
  <si>
    <t>Формула</t>
  </si>
  <si>
    <t>N2O</t>
  </si>
  <si>
    <t>Молярная масса,
г/моль</t>
  </si>
  <si>
    <t xml:space="preserve">Расчет концентрации целевого компонента
генератора-разбавителя ГС-2000 </t>
  </si>
  <si>
    <t>IИсх. КонцI</t>
  </si>
  <si>
    <t>Конфигурация клапанов</t>
  </si>
  <si>
    <t>Кмакс</t>
  </si>
  <si>
    <t>Мин конц</t>
  </si>
  <si>
    <t>Максимально/
минимально возможная концентрация</t>
  </si>
  <si>
    <t>02-1-1x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</si>
</sst>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00"/>
    <numFmt numFmtId="166" formatCode="0;\-0;;@"/>
    <numFmt numFmtId="167" formatCode="#,##0.0"/>
    <numFmt numFmtId="168" formatCode="#,##0.000"/>
    <numFmt numFmtId="169" formatCode="0.000000"/>
    <numFmt numFmtId="170" formatCode="0.000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0" borderId="0" xfId="0" applyProtection="1">
      <protection locked="0"/>
    </xf>
    <xf numFmtId="0" fontId="0" fillId="0" borderId="0" xfId="0" applyProtection="1"/>
    <xf numFmtId="1" fontId="0" fillId="0" borderId="0" xfId="0" applyNumberFormat="1"/>
    <xf numFmtId="0" fontId="0" fillId="0" borderId="1" xfId="0" applyBorder="1"/>
    <xf numFmtId="0" fontId="0" fillId="0" borderId="4" xfId="0" applyBorder="1"/>
    <xf numFmtId="167" fontId="0" fillId="0" borderId="0" xfId="0" applyNumberFormat="1"/>
    <xf numFmtId="165" fontId="0" fillId="0" borderId="0" xfId="0" applyNumberFormat="1" applyAlignment="1">
      <alignment horizontal="center"/>
    </xf>
    <xf numFmtId="0" fontId="2" fillId="0" borderId="0" xfId="0" applyFont="1" applyFill="1" applyBorder="1" applyAlignment="1">
      <alignment horizontal="center" shrinkToFit="1"/>
    </xf>
    <xf numFmtId="0" fontId="0" fillId="0" borderId="0" xfId="0" applyFill="1"/>
    <xf numFmtId="0" fontId="2" fillId="0" borderId="0" xfId="0" applyFont="1" applyFill="1" applyBorder="1" applyAlignment="1">
      <alignment horizontal="center"/>
    </xf>
    <xf numFmtId="0" fontId="0" fillId="0" borderId="1" xfId="0" applyFont="1" applyBorder="1"/>
    <xf numFmtId="0" fontId="2" fillId="0" borderId="0" xfId="0" applyFont="1" applyFill="1" applyBorder="1"/>
    <xf numFmtId="0" fontId="0" fillId="0" borderId="0" xfId="0" applyFill="1" applyBorder="1"/>
    <xf numFmtId="0" fontId="2" fillId="2" borderId="1" xfId="0" applyFont="1" applyFill="1" applyBorder="1" applyAlignment="1">
      <alignment horizontal="center"/>
    </xf>
    <xf numFmtId="166" fontId="2" fillId="2" borderId="1" xfId="0" applyNumberFormat="1" applyFont="1" applyFill="1" applyBorder="1" applyAlignment="1" applyProtection="1">
      <alignment horizontal="center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0" fontId="0" fillId="0" borderId="1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/>
    <xf numFmtId="2" fontId="0" fillId="0" borderId="1" xfId="0" applyNumberFormat="1" applyBorder="1"/>
    <xf numFmtId="169" fontId="0" fillId="0" borderId="0" xfId="0" applyNumberFormat="1" applyBorder="1"/>
    <xf numFmtId="170" fontId="0" fillId="0" borderId="0" xfId="0" applyNumberFormat="1" applyBorder="1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0" fillId="2" borderId="1" xfId="0" applyFill="1" applyBorder="1"/>
    <xf numFmtId="0" fontId="0" fillId="2" borderId="6" xfId="0" applyFill="1" applyBorder="1"/>
    <xf numFmtId="0" fontId="8" fillId="0" borderId="0" xfId="0" applyFont="1" applyFill="1" applyBorder="1"/>
    <xf numFmtId="0" fontId="2" fillId="0" borderId="0" xfId="0" applyFont="1" applyBorder="1" applyAlignment="1" applyProtection="1">
      <alignment horizontal="center" vertical="center" wrapText="1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165" fontId="2" fillId="2" borderId="4" xfId="0" applyNumberFormat="1" applyFont="1" applyFill="1" applyBorder="1" applyAlignment="1" applyProtection="1">
      <alignment horizontal="center" vertical="center"/>
    </xf>
    <xf numFmtId="165" fontId="2" fillId="2" borderId="5" xfId="0" applyNumberFormat="1" applyFont="1" applyFill="1" applyBorder="1" applyAlignment="1" applyProtection="1">
      <alignment horizontal="center" vertical="center"/>
    </xf>
    <xf numFmtId="165" fontId="2" fillId="2" borderId="6" xfId="0" applyNumberFormat="1" applyFont="1" applyFill="1" applyBorder="1" applyAlignment="1" applyProtection="1">
      <alignment horizontal="center" vertical="center"/>
    </xf>
    <xf numFmtId="165" fontId="6" fillId="2" borderId="1" xfId="0" applyNumberFormat="1" applyFont="1" applyFill="1" applyBorder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</xf>
    <xf numFmtId="0" fontId="2" fillId="2" borderId="1" xfId="0" applyFont="1" applyFill="1" applyBorder="1" applyAlignment="1" applyProtection="1">
      <alignment horizontal="center" vertical="center" shrinkToFit="1"/>
    </xf>
    <xf numFmtId="165" fontId="6" fillId="3" borderId="1" xfId="0" applyNumberFormat="1" applyFont="1" applyFill="1" applyBorder="1" applyAlignment="1" applyProtection="1">
      <alignment horizontal="center" vertical="center"/>
      <protection locked="0"/>
    </xf>
    <xf numFmtId="168" fontId="6" fillId="2" borderId="1" xfId="0" applyNumberFormat="1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X197"/>
  <sheetViews>
    <sheetView showGridLines="0" showRowColHeaders="0" tabSelected="1" workbookViewId="0">
      <pane ySplit="8" topLeftCell="A1048576" activePane="bottomLeft" state="frozen"/>
      <selection pane="bottomLeft" activeCell="H3" sqref="H3"/>
    </sheetView>
  </sheetViews>
  <sheetFormatPr defaultColWidth="0" defaultRowHeight="15" zeroHeight="1" x14ac:dyDescent="0.25"/>
  <cols>
    <col min="1" max="11" width="11.85546875" customWidth="1"/>
    <col min="12" max="12" width="9.140625" hidden="1" customWidth="1"/>
    <col min="13" max="22" width="8.7109375" hidden="1" customWidth="1"/>
    <col min="23" max="24" width="0" hidden="1" customWidth="1"/>
    <col min="25" max="16384" width="9.140625" hidden="1"/>
  </cols>
  <sheetData>
    <row r="1" spans="1:24" ht="65.25" customHeight="1" x14ac:dyDescent="0.25">
      <c r="A1" s="67" t="s">
        <v>66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24" ht="77.25" customHeight="1" x14ac:dyDescent="0.25">
      <c r="A2" s="52" t="s">
        <v>57</v>
      </c>
      <c r="B2" s="52" t="s">
        <v>28</v>
      </c>
      <c r="C2" s="70" t="s">
        <v>10</v>
      </c>
      <c r="D2" s="71"/>
      <c r="E2" s="53" t="s">
        <v>58</v>
      </c>
      <c r="F2" s="70" t="s">
        <v>71</v>
      </c>
      <c r="G2" s="71"/>
      <c r="H2" s="70" t="s">
        <v>11</v>
      </c>
      <c r="I2" s="71"/>
      <c r="J2" s="70" t="s">
        <v>12</v>
      </c>
      <c r="K2" s="71"/>
      <c r="W2" s="27"/>
      <c r="X2" s="27"/>
    </row>
    <row r="3" spans="1:24" ht="20.100000000000001" customHeight="1" x14ac:dyDescent="0.25">
      <c r="A3" s="32" t="s">
        <v>9</v>
      </c>
      <c r="B3" s="32" t="s">
        <v>36</v>
      </c>
      <c r="C3" s="61">
        <v>1000</v>
      </c>
      <c r="D3" s="32" t="s">
        <v>44</v>
      </c>
      <c r="E3" s="32">
        <v>3</v>
      </c>
      <c r="F3" s="57">
        <f>Лист3!W20</f>
        <v>128.64013529940277</v>
      </c>
      <c r="G3" s="37" t="str">
        <f>I3</f>
        <v>млн-1</v>
      </c>
      <c r="H3" s="61">
        <v>100</v>
      </c>
      <c r="I3" s="32" t="s">
        <v>44</v>
      </c>
      <c r="J3" s="62">
        <f>VLOOKUP(Лист3!Q20,Лист3!A20:J194,10,0)*Лист3!F3</f>
        <v>99.52497589797143</v>
      </c>
      <c r="K3" s="37" t="str">
        <f>I3</f>
        <v>млн-1</v>
      </c>
      <c r="W3" s="15"/>
      <c r="X3" s="15"/>
    </row>
    <row r="4" spans="1:24" ht="20.100000000000001" customHeight="1" x14ac:dyDescent="0.25">
      <c r="A4" s="54"/>
      <c r="B4" s="55"/>
      <c r="C4" s="55"/>
      <c r="D4" s="55"/>
      <c r="E4" s="56"/>
      <c r="F4" s="57">
        <f>Лист3!Y20</f>
        <v>0.83682008368200833</v>
      </c>
      <c r="G4" s="58" t="str">
        <f>I3</f>
        <v>млн-1</v>
      </c>
      <c r="H4" s="54"/>
      <c r="I4" s="55"/>
      <c r="J4" s="55"/>
      <c r="K4" s="56"/>
      <c r="W4" s="15"/>
      <c r="X4" s="15"/>
    </row>
    <row r="5" spans="1:24" ht="39.950000000000003" customHeight="1" x14ac:dyDescent="0.25">
      <c r="A5" s="63" t="s">
        <v>68</v>
      </c>
      <c r="B5" s="64"/>
      <c r="C5" s="64"/>
      <c r="D5" s="64"/>
      <c r="E5" s="64"/>
      <c r="F5" s="65"/>
      <c r="G5" s="65"/>
      <c r="H5" s="64"/>
      <c r="I5" s="64"/>
      <c r="J5" s="64"/>
      <c r="K5" s="66"/>
    </row>
    <row r="6" spans="1:24" ht="20.100000000000001" customHeight="1" x14ac:dyDescent="0.25">
      <c r="A6" s="37" t="s">
        <v>59</v>
      </c>
      <c r="B6" s="59">
        <f>IF(Лист3!$A$10=1,1,0)+IF(Лист3!$B$10=1,1,0)+IF(Лист3!$C$10=1,1,0)</f>
        <v>0</v>
      </c>
      <c r="C6" s="59">
        <f>IF(Лист3!$A$10=2,1,0)+IF(Лист3!$B$10=2,1,0)+IF(Лист3!$C$10=2,1,0)</f>
        <v>0</v>
      </c>
      <c r="D6" s="59">
        <f>IF(Лист3!$A$10=3,1,0)+IF(Лист3!$B$10=3,1,0)+IF(Лист3!$C$10=3,1,0)</f>
        <v>0</v>
      </c>
      <c r="E6" s="59">
        <f>IF(Лист3!$A$10=4,1,0)+IF(Лист3!$B$10=4,1,0)+IF(Лист3!$C$10=4,1,0)</f>
        <v>0</v>
      </c>
      <c r="F6" s="59">
        <f>IF(Лист3!$A$10=5,1,0)+IF(Лист3!$B$10=5,1,0)+IF(Лист3!$C$10=5,1,0)</f>
        <v>1</v>
      </c>
      <c r="G6" s="59">
        <f>IF(Лист3!$A$10=6,1,0)+IF(Лист3!$B$10=6,1,0)+IF(Лист3!$C$10=6,1,0)</f>
        <v>0</v>
      </c>
      <c r="H6" s="59">
        <f>IF(Лист3!$A$10=7,1,0)+IF(Лист3!$B$10=7,1,0)+IF(Лист3!$C$10=7,1,0)</f>
        <v>0</v>
      </c>
      <c r="I6" s="59">
        <f>IF(Лист3!$A$10=8,1,0)+IF(Лист3!$B$10=8,1,0)+IF(Лист3!$C$10=8,1,0)</f>
        <v>1</v>
      </c>
      <c r="J6" s="59">
        <f>IF(Лист3!$A$10=9,1,0)+IF(Лист3!$B$10=9,1,0)+IF(Лист3!$C$10=9,1,0)</f>
        <v>0</v>
      </c>
      <c r="K6" s="59">
        <f>IF(Лист3!$A$10=10,1,0)+IF(Лист3!$B$10=10,1,0)+IF(Лист3!$C$10=10,1,0)</f>
        <v>1</v>
      </c>
      <c r="P6" s="15"/>
      <c r="Q6" s="15"/>
      <c r="R6" s="15"/>
      <c r="S6" s="15"/>
      <c r="T6" s="15"/>
      <c r="U6" s="15"/>
      <c r="V6" s="15"/>
      <c r="W6" s="15"/>
      <c r="X6" s="15"/>
    </row>
    <row r="7" spans="1:24" ht="20.100000000000001" customHeight="1" x14ac:dyDescent="0.25">
      <c r="A7" s="37" t="s">
        <v>60</v>
      </c>
      <c r="B7" s="60">
        <v>1</v>
      </c>
      <c r="C7" s="60">
        <v>2</v>
      </c>
      <c r="D7" s="60">
        <v>3</v>
      </c>
      <c r="E7" s="60">
        <v>4</v>
      </c>
      <c r="F7" s="60">
        <v>5</v>
      </c>
      <c r="G7" s="60">
        <v>6</v>
      </c>
      <c r="H7" s="60">
        <v>7</v>
      </c>
      <c r="I7" s="60">
        <v>8</v>
      </c>
      <c r="J7" s="60">
        <v>9</v>
      </c>
      <c r="K7" s="60">
        <v>10</v>
      </c>
      <c r="L7" s="19"/>
      <c r="M7" s="22"/>
      <c r="N7" s="22"/>
      <c r="O7" s="22"/>
      <c r="P7" s="19"/>
      <c r="Q7" s="19"/>
      <c r="R7" s="19"/>
      <c r="S7" s="19"/>
      <c r="T7" s="19"/>
      <c r="U7" s="19"/>
      <c r="V7" s="19"/>
      <c r="W7" s="19"/>
      <c r="X7" s="15"/>
    </row>
    <row r="8" spans="1:24" ht="20.100000000000001" customHeight="1" x14ac:dyDescent="0.25">
      <c r="A8" s="37" t="str">
        <f>I3</f>
        <v>млн-1</v>
      </c>
      <c r="B8" s="58">
        <f>Лист3!J20</f>
        <v>0.85324232081911267</v>
      </c>
      <c r="C8" s="58">
        <f>Лист3!J21</f>
        <v>1.6233766233766234</v>
      </c>
      <c r="D8" s="58">
        <f>Лист3!J22</f>
        <v>2.7548209366391183</v>
      </c>
      <c r="E8" s="58">
        <f>Лист3!J23</f>
        <v>4.6511627906976747</v>
      </c>
      <c r="F8" s="58">
        <f>Лист3!J24</f>
        <v>8.5470085470085486</v>
      </c>
      <c r="G8" s="58">
        <f>Лист3!J25</f>
        <v>14.144271570014144</v>
      </c>
      <c r="H8" s="58">
        <f>Лист3!J26</f>
        <v>23.201856148491878</v>
      </c>
      <c r="I8" s="58">
        <f>Лист3!J27</f>
        <v>27.247956403269754</v>
      </c>
      <c r="J8" s="58">
        <f>Лист3!J28</f>
        <v>36.363636363636367</v>
      </c>
      <c r="K8" s="58">
        <f>Лист3!J29</f>
        <v>59.171597633136102</v>
      </c>
      <c r="L8" s="19"/>
      <c r="M8" s="22"/>
      <c r="N8" s="22"/>
      <c r="O8" s="22"/>
      <c r="P8" s="19"/>
      <c r="Q8" s="19"/>
      <c r="R8" s="19"/>
      <c r="S8" s="19"/>
      <c r="T8" s="19"/>
      <c r="U8" s="19"/>
      <c r="V8" s="19"/>
      <c r="W8" s="19"/>
      <c r="X8" s="15"/>
    </row>
    <row r="9" spans="1:24" ht="20.100000000000001" hidden="1" customHeight="1" x14ac:dyDescent="0.25">
      <c r="L9" s="19"/>
      <c r="R9" s="18"/>
      <c r="W9" s="19"/>
      <c r="X9" s="15"/>
    </row>
    <row r="10" spans="1:24" ht="15" hidden="1" customHeight="1" x14ac:dyDescent="0.25">
      <c r="A10" s="34"/>
      <c r="B10" s="35"/>
      <c r="C10" s="22"/>
      <c r="D10" s="22"/>
      <c r="E10" s="22"/>
      <c r="F10" s="19"/>
      <c r="G10" s="19"/>
      <c r="H10" s="19"/>
      <c r="I10" s="19"/>
      <c r="J10" s="19"/>
      <c r="K10" s="19"/>
      <c r="L10" s="19"/>
      <c r="R10" s="19"/>
      <c r="W10" s="19"/>
      <c r="X10" s="15"/>
    </row>
    <row r="11" spans="1:24" ht="15.75" hidden="1" customHeight="1" x14ac:dyDescent="0.25">
      <c r="A11" s="34"/>
      <c r="B11" s="35"/>
      <c r="C11" s="16"/>
      <c r="E11" s="18"/>
      <c r="F11" s="19"/>
      <c r="G11" s="19"/>
      <c r="H11" s="19"/>
      <c r="I11" s="19"/>
      <c r="J11" s="19"/>
      <c r="K11" s="19"/>
      <c r="L11" s="19"/>
      <c r="R11" s="19"/>
      <c r="W11" s="14"/>
      <c r="X11" s="14"/>
    </row>
    <row r="12" spans="1:24" ht="15.75" hidden="1" customHeight="1" x14ac:dyDescent="0.25">
      <c r="A12" s="34"/>
      <c r="B12" s="35"/>
      <c r="C12" s="14"/>
      <c r="E12" s="18"/>
      <c r="F12" s="19"/>
      <c r="G12" s="19"/>
      <c r="H12" s="33"/>
      <c r="I12" s="33"/>
      <c r="J12" s="33"/>
      <c r="K12" s="19"/>
      <c r="L12" s="19"/>
      <c r="R12" s="19"/>
      <c r="S12" s="19"/>
      <c r="T12" s="19"/>
      <c r="U12" s="19"/>
      <c r="V12" s="19"/>
      <c r="W12" s="19"/>
      <c r="X12" s="15"/>
    </row>
    <row r="13" spans="1:24" ht="15.75" hidden="1" x14ac:dyDescent="0.25">
      <c r="A13" s="34"/>
      <c r="B13" s="35"/>
      <c r="C13" s="16"/>
      <c r="E13" s="18"/>
      <c r="F13" s="19"/>
      <c r="G13" s="19"/>
      <c r="H13" s="33"/>
      <c r="I13" s="33"/>
      <c r="J13" s="33"/>
      <c r="K13" s="19"/>
      <c r="L13" s="19"/>
      <c r="R13" s="19"/>
      <c r="S13" s="19"/>
      <c r="T13" s="19"/>
      <c r="U13" s="19"/>
      <c r="V13" s="15"/>
      <c r="W13" s="15"/>
      <c r="X13" s="15"/>
    </row>
    <row r="14" spans="1:24" ht="15.75" hidden="1" x14ac:dyDescent="0.25">
      <c r="A14" s="34"/>
      <c r="B14" s="35"/>
      <c r="C14" s="14"/>
      <c r="E14" s="18"/>
      <c r="F14" s="19"/>
      <c r="G14" s="19"/>
      <c r="H14" s="33"/>
      <c r="I14" s="33"/>
      <c r="J14" s="33"/>
      <c r="K14" s="19"/>
      <c r="L14" s="19"/>
      <c r="R14" s="19"/>
      <c r="S14" s="19"/>
      <c r="T14" s="19"/>
      <c r="U14" s="19"/>
      <c r="V14" s="15"/>
      <c r="W14" s="15"/>
      <c r="X14" s="15"/>
    </row>
    <row r="15" spans="1:24" ht="15.75" hidden="1" x14ac:dyDescent="0.25">
      <c r="A15" s="34"/>
      <c r="B15" s="35"/>
      <c r="C15" s="16"/>
      <c r="E15" s="18"/>
      <c r="F15" s="19"/>
      <c r="G15" s="19"/>
      <c r="H15" s="16"/>
      <c r="I15" s="19"/>
      <c r="J15" s="16"/>
      <c r="K15" s="19"/>
      <c r="L15" s="19"/>
      <c r="N15" s="22"/>
      <c r="O15" s="22"/>
      <c r="P15" s="22"/>
      <c r="Q15" s="22"/>
      <c r="R15" s="19"/>
      <c r="S15" s="19"/>
      <c r="T15" s="18"/>
      <c r="U15" s="19"/>
      <c r="V15" s="15"/>
      <c r="W15" s="15"/>
      <c r="X15" s="15"/>
    </row>
    <row r="16" spans="1:24" ht="15.75" hidden="1" x14ac:dyDescent="0.25">
      <c r="A16" s="34"/>
      <c r="B16" s="35"/>
      <c r="C16" s="14"/>
      <c r="E16" s="18"/>
      <c r="F16" s="19"/>
      <c r="G16" s="19"/>
      <c r="H16" s="19"/>
      <c r="I16" s="19"/>
      <c r="J16" s="19"/>
      <c r="K16" s="19"/>
      <c r="L16" s="19"/>
      <c r="N16" s="19"/>
      <c r="O16" s="19"/>
      <c r="P16" s="19"/>
      <c r="Q16" s="19"/>
      <c r="R16" s="19"/>
      <c r="S16" s="19"/>
      <c r="T16" s="19"/>
      <c r="U16" s="19"/>
      <c r="V16" s="15"/>
      <c r="W16" s="15"/>
      <c r="X16" s="15"/>
    </row>
    <row r="17" spans="1:24" ht="15.75" hidden="1" x14ac:dyDescent="0.25">
      <c r="A17" s="34"/>
      <c r="B17" s="35"/>
      <c r="C17" s="16"/>
      <c r="E17" s="18"/>
      <c r="F17" s="19"/>
      <c r="G17" s="19"/>
      <c r="H17" s="19"/>
      <c r="I17" s="19"/>
      <c r="J17" s="19"/>
      <c r="K17" s="19"/>
      <c r="L17" s="19"/>
      <c r="N17" s="19"/>
      <c r="O17" s="19"/>
      <c r="P17" s="19"/>
      <c r="Q17" s="19"/>
      <c r="R17" s="19"/>
      <c r="V17" s="15"/>
      <c r="W17" s="15"/>
      <c r="X17" s="15"/>
    </row>
    <row r="18" spans="1:24" ht="15" hidden="1" customHeight="1" x14ac:dyDescent="0.25">
      <c r="A18" s="34"/>
      <c r="B18" s="35"/>
      <c r="C18" s="14"/>
      <c r="E18" s="18"/>
      <c r="F18" s="19"/>
      <c r="G18" s="19"/>
      <c r="H18" s="19"/>
      <c r="I18" s="19"/>
      <c r="J18" s="19"/>
      <c r="K18" s="19"/>
      <c r="L18" s="19"/>
      <c r="N18" s="19"/>
      <c r="O18" s="19"/>
      <c r="P18" s="19"/>
      <c r="Q18" s="19"/>
      <c r="R18" s="19"/>
      <c r="V18" s="15"/>
      <c r="W18" s="15"/>
      <c r="X18" s="15"/>
    </row>
    <row r="19" spans="1:24" ht="15.75" hidden="1" x14ac:dyDescent="0.25">
      <c r="A19" s="34"/>
      <c r="B19" s="35"/>
      <c r="C19" s="16"/>
      <c r="E19" s="18"/>
      <c r="F19" s="19"/>
      <c r="G19" s="19"/>
      <c r="H19" s="19"/>
      <c r="I19" s="19"/>
      <c r="J19" s="19"/>
      <c r="K19" s="19"/>
      <c r="L19" s="19"/>
      <c r="N19" s="19"/>
      <c r="O19" s="19"/>
      <c r="P19" s="19"/>
      <c r="Q19" s="19"/>
      <c r="R19" s="19"/>
      <c r="V19" s="15"/>
      <c r="W19" s="15"/>
      <c r="X19" s="15"/>
    </row>
    <row r="20" spans="1:24" ht="15.75" hidden="1" x14ac:dyDescent="0.25">
      <c r="A20" s="19"/>
      <c r="B20" s="19"/>
      <c r="C20" s="14"/>
      <c r="E20" s="18"/>
      <c r="F20" s="40"/>
      <c r="G20" s="19"/>
      <c r="H20" s="19"/>
      <c r="I20" s="19"/>
      <c r="J20" s="19"/>
      <c r="K20" s="19"/>
      <c r="L20" s="19"/>
      <c r="N20" s="19"/>
      <c r="O20" s="19"/>
      <c r="P20" s="19"/>
      <c r="Q20" s="19"/>
      <c r="R20" s="19"/>
      <c r="V20" s="15"/>
      <c r="W20" s="15"/>
      <c r="X20" s="15"/>
    </row>
    <row r="21" spans="1:24" ht="15.75" hidden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N21" s="19"/>
      <c r="O21" s="19"/>
      <c r="P21" s="36"/>
      <c r="Q21" s="19"/>
      <c r="R21" s="19"/>
      <c r="V21" s="15"/>
      <c r="W21" s="15"/>
      <c r="X21" s="15"/>
    </row>
    <row r="22" spans="1:24" ht="15.75" hidden="1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5"/>
      <c r="N22" s="19"/>
      <c r="O22" s="19"/>
      <c r="P22" s="19"/>
      <c r="Q22" s="19"/>
      <c r="R22" s="15"/>
      <c r="S22" s="15"/>
      <c r="T22" s="16"/>
      <c r="U22" s="15"/>
      <c r="V22" s="15"/>
      <c r="W22" s="15"/>
      <c r="X22" s="15"/>
    </row>
    <row r="23" spans="1:24" hidden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N23" s="19"/>
      <c r="O23" s="19"/>
      <c r="P23" s="19"/>
      <c r="Q23" s="19"/>
      <c r="R23" s="15"/>
      <c r="S23" s="15"/>
      <c r="T23" s="15"/>
      <c r="U23" s="15"/>
      <c r="V23" s="15"/>
      <c r="W23" s="15"/>
      <c r="X23" s="15"/>
    </row>
    <row r="24" spans="1:24" hidden="1" x14ac:dyDescent="0.25">
      <c r="N24" s="19"/>
      <c r="O24" s="19"/>
      <c r="P24" s="19"/>
      <c r="Q24" s="19"/>
      <c r="R24" s="15"/>
      <c r="S24" s="15"/>
      <c r="T24" s="15"/>
      <c r="U24" s="15"/>
      <c r="V24" s="15"/>
      <c r="W24" s="15"/>
      <c r="X24" s="15"/>
    </row>
    <row r="25" spans="1:24" hidden="1" x14ac:dyDescent="0.25">
      <c r="P25" s="15"/>
      <c r="Q25" s="15"/>
      <c r="R25" s="15"/>
      <c r="S25" s="15"/>
      <c r="T25" s="15"/>
      <c r="U25" s="15"/>
      <c r="V25" s="15"/>
      <c r="W25" s="15"/>
      <c r="X25" s="15"/>
    </row>
    <row r="28" spans="1:24" hidden="1" x14ac:dyDescent="0.25">
      <c r="M28" s="3"/>
    </row>
    <row r="195" spans="8:12" hidden="1" x14ac:dyDescent="0.25">
      <c r="L195" s="8"/>
    </row>
    <row r="197" spans="8:12" hidden="1" x14ac:dyDescent="0.25">
      <c r="H197" s="7"/>
    </row>
  </sheetData>
  <sheetProtection algorithmName="SHA-512" hashValue="LoegHRe2pZVVNdHHUyw3E2j4mahMvGRhu8rUU9cyewDHhPt7D3aFQHS0laaBEN7wJTgKt50MOxVN0IPZJlK8UA==" saltValue="nD3m03q0GpKbFf1jOaMC1g==" spinCount="100000" sheet="1" objects="1" scenarios="1" formatCells="0" selectLockedCells="1"/>
  <mergeCells count="6">
    <mergeCell ref="A5:K5"/>
    <mergeCell ref="A1:K1"/>
    <mergeCell ref="C2:D2"/>
    <mergeCell ref="F2:G2"/>
    <mergeCell ref="H2:I2"/>
    <mergeCell ref="J2:K2"/>
  </mergeCells>
  <conditionalFormatting sqref="K14:L14">
    <cfRule type="cellIs" priority="8" operator="equal">
      <formula>1</formula>
    </cfRule>
  </conditionalFormatting>
  <conditionalFormatting sqref="B6:K6">
    <cfRule type="expression" priority="7">
      <formula>1</formula>
    </cfRule>
  </conditionalFormatting>
  <conditionalFormatting sqref="H3">
    <cfRule type="cellIs" dxfId="0" priority="73" operator="greaterThan">
      <formula>$F$3</formula>
    </cfRule>
  </conditionalFormatting>
  <dataValidations count="1">
    <dataValidation type="decimal" allowBlank="1" showInputMessage="1" showErrorMessage="1" sqref="H3 C3" xr:uid="{00000000-0002-0000-0000-000000000000}">
      <formula1>0</formula1>
      <formula2>1000000</formula2>
    </dataValidation>
  </dataValidations>
  <pageMargins left="0.7" right="0.7" top="0.75" bottom="0.75" header="0.3" footer="0.3"/>
  <pageSetup paperSize="9" scale="54" orientation="landscape" r:id="rId1"/>
  <ignoredErrors>
    <ignoredError sqref="F3:G3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2" id="{91BBA294-931C-4DF5-96BA-D5F79C37657A}">
            <x14:iconSet iconSet="4RedToBlack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5Quarters" iconId="0"/>
              <x14:cfIcon iconSet="5Quarters" iconId="0"/>
              <x14:cfIcon iconSet="5Quarters" iconId="0"/>
              <x14:cfIcon iconSet="4RedToBlack" iconId="3"/>
            </x14:iconSet>
          </x14:cfRule>
          <xm:sqref>B6:K6</xm:sqref>
        </x14:conditionalFormatting>
        <x14:conditionalFormatting xmlns:xm="http://schemas.microsoft.com/office/excel/2006/main">
          <x14:cfRule type="cellIs" priority="3" operator="notEqual" id="{6AC618F9-91D8-4317-AA54-2BB732648B0B}">
            <xm:f>Лист2!$E$3</xm:f>
            <x14:dxf/>
          </x14:cfRule>
          <xm:sqref>S4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Значение вне диапазона" error="Допустимое значение от 1 до 3" xr:uid="{00000000-0002-0000-0000-000001000000}">
          <x14:formula1>
            <xm:f>Лист3!$D$3:$D$5</xm:f>
          </x14:formula1>
          <xm:sqref>E3</xm:sqref>
        </x14:dataValidation>
        <x14:dataValidation type="list" allowBlank="1" showInputMessage="1" showErrorMessage="1" xr:uid="{00000000-0002-0000-0000-000002000000}">
          <x14:formula1>
            <xm:f>Лист2!$B$5:$C$5</xm:f>
          </x14:formula1>
          <xm:sqref>A3</xm:sqref>
        </x14:dataValidation>
        <x14:dataValidation type="list" allowBlank="1" showInputMessage="1" showErrorMessage="1" xr:uid="{00000000-0002-0000-0000-000003000000}">
          <x14:formula1>
            <xm:f>Лист3!$H$2:$H$14</xm:f>
          </x14:formula1>
          <xm:sqref>B3</xm:sqref>
        </x14:dataValidation>
        <x14:dataValidation type="list" allowBlank="1" showInputMessage="1" showErrorMessage="1" xr:uid="{00000000-0002-0000-0000-000004000000}">
          <x14:formula1>
            <xm:f>Лист3!$N$2:$N$4</xm:f>
          </x14:formula1>
          <xm:sqref>D3 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J15"/>
  <sheetViews>
    <sheetView showRowColHeaders="0" workbookViewId="0">
      <pane ySplit="15" topLeftCell="A16" activePane="bottomLeft" state="frozen"/>
      <selection pane="bottomLeft" activeCell="E3" sqref="E3"/>
    </sheetView>
  </sheetViews>
  <sheetFormatPr defaultColWidth="0" defaultRowHeight="15" zeroHeight="1" x14ac:dyDescent="0.25"/>
  <cols>
    <col min="1" max="1" width="9.140625" style="7" customWidth="1"/>
    <col min="2" max="3" width="12.7109375" style="7" customWidth="1"/>
    <col min="4" max="4" width="9.140625" style="7" customWidth="1"/>
    <col min="5" max="5" width="10.85546875" style="7" customWidth="1"/>
    <col min="6" max="6" width="18.42578125" style="7" customWidth="1"/>
    <col min="7" max="9" width="9.140625" hidden="1" customWidth="1"/>
    <col min="10" max="10" width="10.140625" hidden="1" customWidth="1"/>
    <col min="11" max="16384" width="9.140625" hidden="1"/>
  </cols>
  <sheetData>
    <row r="1" spans="1:7" s="7" customFormat="1" ht="63" customHeight="1" x14ac:dyDescent="0.25">
      <c r="A1" s="70" t="s">
        <v>61</v>
      </c>
      <c r="B1" s="72"/>
      <c r="C1" s="71"/>
      <c r="D1" s="43"/>
      <c r="E1" s="70" t="s">
        <v>62</v>
      </c>
      <c r="F1" s="71"/>
      <c r="G1" s="41"/>
    </row>
    <row r="2" spans="1:7" ht="48.75" customHeight="1" x14ac:dyDescent="0.25">
      <c r="A2" s="37" t="s">
        <v>27</v>
      </c>
      <c r="B2" s="73" t="s">
        <v>72</v>
      </c>
      <c r="C2" s="73"/>
      <c r="D2" s="48"/>
      <c r="E2" s="37" t="s">
        <v>63</v>
      </c>
      <c r="F2" s="47" t="s">
        <v>65</v>
      </c>
    </row>
    <row r="3" spans="1:7" ht="20.100000000000001" customHeight="1" x14ac:dyDescent="0.25">
      <c r="A3" s="44"/>
      <c r="B3" s="45"/>
      <c r="C3" s="46"/>
      <c r="D3" s="48"/>
      <c r="E3" s="32" t="s">
        <v>64</v>
      </c>
      <c r="F3" s="42">
        <v>44.012799999999999</v>
      </c>
    </row>
    <row r="4" spans="1:7" ht="48.75" customHeight="1" x14ac:dyDescent="0.25">
      <c r="A4" s="47" t="s">
        <v>6</v>
      </c>
      <c r="B4" s="70" t="s">
        <v>7</v>
      </c>
      <c r="C4" s="71"/>
      <c r="D4" s="48"/>
      <c r="E4" s="48"/>
      <c r="F4" s="49"/>
    </row>
    <row r="5" spans="1:7" ht="20.100000000000001" customHeight="1" x14ac:dyDescent="0.25">
      <c r="A5" s="37"/>
      <c r="B5" s="37" t="s">
        <v>8</v>
      </c>
      <c r="C5" s="37" t="s">
        <v>9</v>
      </c>
      <c r="D5" s="48"/>
      <c r="E5" s="48"/>
      <c r="F5" s="49"/>
    </row>
    <row r="6" spans="1:7" ht="20.100000000000001" customHeight="1" x14ac:dyDescent="0.25">
      <c r="A6" s="37">
        <v>1</v>
      </c>
      <c r="B6" s="32">
        <v>1195</v>
      </c>
      <c r="C6" s="32">
        <v>1172</v>
      </c>
      <c r="D6" s="48"/>
      <c r="E6" s="48"/>
      <c r="F6" s="49"/>
    </row>
    <row r="7" spans="1:7" ht="20.100000000000001" customHeight="1" x14ac:dyDescent="0.25">
      <c r="A7" s="37">
        <v>2</v>
      </c>
      <c r="B7" s="32">
        <v>628</v>
      </c>
      <c r="C7" s="32">
        <v>616</v>
      </c>
      <c r="D7" s="48"/>
      <c r="E7" s="48"/>
      <c r="F7" s="49"/>
    </row>
    <row r="8" spans="1:7" ht="20.100000000000001" customHeight="1" x14ac:dyDescent="0.25">
      <c r="A8" s="37">
        <v>3</v>
      </c>
      <c r="B8" s="32">
        <v>370</v>
      </c>
      <c r="C8" s="32">
        <v>363</v>
      </c>
      <c r="D8" s="48"/>
      <c r="E8" s="48"/>
      <c r="F8" s="49"/>
    </row>
    <row r="9" spans="1:7" ht="20.100000000000001" customHeight="1" x14ac:dyDescent="0.25">
      <c r="A9" s="37">
        <v>4</v>
      </c>
      <c r="B9" s="32">
        <v>219</v>
      </c>
      <c r="C9" s="32">
        <v>215</v>
      </c>
      <c r="D9" s="48"/>
      <c r="E9" s="48"/>
      <c r="F9" s="49"/>
    </row>
    <row r="10" spans="1:7" ht="20.100000000000001" customHeight="1" x14ac:dyDescent="0.25">
      <c r="A10" s="37">
        <v>5</v>
      </c>
      <c r="B10" s="32">
        <v>119</v>
      </c>
      <c r="C10" s="32">
        <v>117</v>
      </c>
      <c r="D10" s="48"/>
      <c r="E10" s="48"/>
      <c r="F10" s="49"/>
    </row>
    <row r="11" spans="1:7" ht="20.100000000000001" customHeight="1" x14ac:dyDescent="0.25">
      <c r="A11" s="37">
        <v>6</v>
      </c>
      <c r="B11" s="32">
        <v>72.099999999999994</v>
      </c>
      <c r="C11" s="32">
        <v>70.7</v>
      </c>
      <c r="D11" s="48"/>
      <c r="E11" s="48"/>
      <c r="F11" s="49"/>
    </row>
    <row r="12" spans="1:7" ht="20.100000000000001" customHeight="1" x14ac:dyDescent="0.25">
      <c r="A12" s="37">
        <v>7</v>
      </c>
      <c r="B12" s="32">
        <v>43.9</v>
      </c>
      <c r="C12" s="32">
        <v>43.1</v>
      </c>
      <c r="D12" s="48"/>
      <c r="E12" s="48"/>
      <c r="F12" s="49"/>
    </row>
    <row r="13" spans="1:7" ht="20.100000000000001" customHeight="1" x14ac:dyDescent="0.25">
      <c r="A13" s="37">
        <v>8</v>
      </c>
      <c r="B13" s="32">
        <v>37.4</v>
      </c>
      <c r="C13" s="32">
        <v>36.700000000000003</v>
      </c>
      <c r="D13" s="48"/>
      <c r="E13" s="48"/>
      <c r="F13" s="49"/>
    </row>
    <row r="14" spans="1:7" ht="20.100000000000001" customHeight="1" x14ac:dyDescent="0.25">
      <c r="A14" s="37">
        <v>9</v>
      </c>
      <c r="B14" s="32">
        <v>28.1</v>
      </c>
      <c r="C14" s="32">
        <v>27.5</v>
      </c>
      <c r="D14" s="48"/>
      <c r="E14" s="48"/>
      <c r="F14" s="49"/>
    </row>
    <row r="15" spans="1:7" ht="20.100000000000001" customHeight="1" x14ac:dyDescent="0.25">
      <c r="A15" s="37">
        <v>10</v>
      </c>
      <c r="B15" s="32">
        <v>17.2</v>
      </c>
      <c r="C15" s="32">
        <v>16.899999999999999</v>
      </c>
      <c r="D15" s="50"/>
      <c r="E15" s="50"/>
      <c r="F15" s="51"/>
    </row>
  </sheetData>
  <sheetProtection algorithmName="SHA-512" hashValue="7wpFR1sR6VCBTas/QQS3Lg9JKU4AAhEVS+9ek/6XMhPjw5HtuwYQJijqoWToq/u4Fb159pMTba3tcy4t/x92FQ==" saltValue="bcEIzP3EVS4QxFhzIMglug==" spinCount="100000" sheet="1" selectLockedCells="1"/>
  <mergeCells count="4">
    <mergeCell ref="B4:C4"/>
    <mergeCell ref="A1:C1"/>
    <mergeCell ref="B2:C2"/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AB194"/>
  <sheetViews>
    <sheetView workbookViewId="0">
      <selection activeCell="AB19" sqref="AB19"/>
    </sheetView>
  </sheetViews>
  <sheetFormatPr defaultRowHeight="15" x14ac:dyDescent="0.25"/>
  <cols>
    <col min="6" max="6" width="11.42578125" customWidth="1"/>
    <col min="7" max="7" width="13.28515625" customWidth="1"/>
    <col min="15" max="15" width="10.5703125" customWidth="1"/>
    <col min="23" max="23" width="10.7109375" customWidth="1"/>
    <col min="24" max="24" width="7.28515625" customWidth="1"/>
    <col min="25" max="25" width="9.5703125" customWidth="1"/>
    <col min="26" max="26" width="8.42578125" customWidth="1"/>
  </cols>
  <sheetData>
    <row r="1" spans="1:25" x14ac:dyDescent="0.25">
      <c r="H1" s="10" t="s">
        <v>29</v>
      </c>
      <c r="I1" s="10" t="s">
        <v>14</v>
      </c>
      <c r="J1" s="23" t="s">
        <v>48</v>
      </c>
      <c r="K1" s="24"/>
      <c r="L1" s="24" t="s">
        <v>51</v>
      </c>
      <c r="N1" s="23" t="s">
        <v>42</v>
      </c>
      <c r="O1" s="25"/>
      <c r="P1" t="s">
        <v>67</v>
      </c>
      <c r="Q1" t="s">
        <v>49</v>
      </c>
      <c r="R1" s="25" t="s">
        <v>50</v>
      </c>
      <c r="S1" s="19" t="s">
        <v>55</v>
      </c>
      <c r="U1" s="25" t="s">
        <v>47</v>
      </c>
      <c r="W1" t="s">
        <v>53</v>
      </c>
      <c r="X1" s="25" t="s">
        <v>52</v>
      </c>
      <c r="Y1" s="25" t="s">
        <v>54</v>
      </c>
    </row>
    <row r="2" spans="1:25" x14ac:dyDescent="0.25">
      <c r="A2" s="10" t="s">
        <v>29</v>
      </c>
      <c r="B2" s="10" t="s">
        <v>14</v>
      </c>
      <c r="C2" s="38" t="s">
        <v>21</v>
      </c>
      <c r="D2" s="39"/>
      <c r="F2" t="s">
        <v>46</v>
      </c>
      <c r="H2" s="10" t="s">
        <v>30</v>
      </c>
      <c r="I2" s="10">
        <f>IF(Лист1!B3="SO2",1,0)</f>
        <v>0</v>
      </c>
      <c r="J2" s="23">
        <v>2.66</v>
      </c>
      <c r="K2" s="26">
        <f>J2*I2</f>
        <v>0</v>
      </c>
      <c r="L2" s="26">
        <f>SUM(K2:K14)</f>
        <v>0.66</v>
      </c>
      <c r="N2" s="23" t="s">
        <v>43</v>
      </c>
      <c r="P2">
        <f>ABS(Лист1!C3)</f>
        <v>1000</v>
      </c>
      <c r="Q2" t="str">
        <f>Лист1!D3</f>
        <v>млн-1</v>
      </c>
      <c r="R2">
        <f>IF(Q2=N2,1,0)</f>
        <v>0</v>
      </c>
      <c r="S2">
        <f>P2*R2</f>
        <v>0</v>
      </c>
      <c r="T2" s="22" t="s">
        <v>43</v>
      </c>
      <c r="U2" s="22">
        <f>S2*1+S3*L2+S4*L2*10000</f>
        <v>660</v>
      </c>
      <c r="V2" s="22" t="s">
        <v>43</v>
      </c>
      <c r="W2" t="str">
        <f>Лист1!I3</f>
        <v>млн-1</v>
      </c>
      <c r="X2">
        <f>IF(W2=N2,1,0)</f>
        <v>0</v>
      </c>
      <c r="Y2">
        <f>X2*U2+X3*U3+X4*U4</f>
        <v>1000</v>
      </c>
    </row>
    <row r="3" spans="1:25" x14ac:dyDescent="0.25">
      <c r="A3" s="10" t="s">
        <v>9</v>
      </c>
      <c r="B3" s="11">
        <f>IF(Лист1!A3="Азот",0,1)</f>
        <v>1</v>
      </c>
      <c r="C3" s="38">
        <f>IF(Лист1!E3=1,1,0)</f>
        <v>0</v>
      </c>
      <c r="D3" s="38">
        <v>1</v>
      </c>
      <c r="F3" s="10">
        <f>IF(Лист1!H3=0,0,1)</f>
        <v>1</v>
      </c>
      <c r="H3" s="10" t="s">
        <v>31</v>
      </c>
      <c r="I3" s="10">
        <f>IF(Лист1!B3="NO2",1,0)</f>
        <v>0</v>
      </c>
      <c r="J3" s="23">
        <v>1.91</v>
      </c>
      <c r="K3" s="26">
        <f t="shared" ref="K3:K14" si="0">J3*I3</f>
        <v>0</v>
      </c>
      <c r="L3" s="22"/>
      <c r="N3" s="23" t="s">
        <v>44</v>
      </c>
      <c r="P3" s="22"/>
      <c r="Q3" s="22"/>
      <c r="R3" s="25">
        <f>IF(Q2=N3,1,0)</f>
        <v>1</v>
      </c>
      <c r="S3" s="25">
        <f>P2*R3</f>
        <v>1000</v>
      </c>
      <c r="T3" s="22" t="s">
        <v>44</v>
      </c>
      <c r="U3" s="22">
        <f>S3*1+S2*(1/L2)+S4*10000</f>
        <v>1000</v>
      </c>
      <c r="V3" s="22" t="s">
        <v>44</v>
      </c>
      <c r="X3" s="25">
        <f>IF(W2=N3,1,0)</f>
        <v>1</v>
      </c>
    </row>
    <row r="4" spans="1:25" x14ac:dyDescent="0.25">
      <c r="A4" s="10" t="s">
        <v>8</v>
      </c>
      <c r="B4" s="11">
        <f>IF(Лист1!A3="Азот",1,0)</f>
        <v>0</v>
      </c>
      <c r="C4" s="38">
        <f>IF(Лист1!E3=2,1,0)</f>
        <v>0</v>
      </c>
      <c r="D4" s="38">
        <v>2</v>
      </c>
      <c r="H4" s="10" t="s">
        <v>32</v>
      </c>
      <c r="I4" s="10">
        <f>IF(Лист1!B3="NO",1,0)</f>
        <v>0</v>
      </c>
      <c r="J4" s="23">
        <v>1.26</v>
      </c>
      <c r="K4" s="26">
        <f t="shared" si="0"/>
        <v>0</v>
      </c>
      <c r="L4" s="22"/>
      <c r="N4" s="23" t="s">
        <v>45</v>
      </c>
      <c r="P4" s="22"/>
      <c r="Q4" s="22"/>
      <c r="R4" s="25">
        <f>IF(Q2=N4,1,0)</f>
        <v>0</v>
      </c>
      <c r="S4" s="25">
        <f>P2*R4</f>
        <v>0</v>
      </c>
      <c r="T4" s="22" t="s">
        <v>45</v>
      </c>
      <c r="U4" s="22">
        <f>S4*1+S3*0.0001+S2*(0.0001/L2)</f>
        <v>0.1</v>
      </c>
      <c r="V4" s="22" t="s">
        <v>45</v>
      </c>
      <c r="X4" s="25">
        <f>IF(W2=N4,1,0)</f>
        <v>0</v>
      </c>
    </row>
    <row r="5" spans="1:25" x14ac:dyDescent="0.25">
      <c r="C5" s="38">
        <f>IF(Лист1!E3=3,1,0)</f>
        <v>1</v>
      </c>
      <c r="D5" s="38">
        <v>3</v>
      </c>
      <c r="H5" s="10" t="s">
        <v>33</v>
      </c>
      <c r="I5" s="10">
        <f>IF(Лист1!B3="NH3",1,0)</f>
        <v>0</v>
      </c>
      <c r="J5" s="23">
        <v>0.70699999999999996</v>
      </c>
      <c r="K5" s="26">
        <f t="shared" si="0"/>
        <v>0</v>
      </c>
      <c r="L5" s="22"/>
      <c r="O5" s="22"/>
      <c r="P5" s="22"/>
      <c r="Q5" s="22"/>
      <c r="S5" s="22"/>
      <c r="T5" s="22"/>
    </row>
    <row r="6" spans="1:25" x14ac:dyDescent="0.25">
      <c r="H6" s="10" t="s">
        <v>34</v>
      </c>
      <c r="I6" s="10">
        <f>IF(Лист1!B3="CO",1,0)</f>
        <v>0</v>
      </c>
      <c r="J6" s="23">
        <v>1.1599999999999999</v>
      </c>
      <c r="K6" s="26">
        <f t="shared" si="0"/>
        <v>0</v>
      </c>
      <c r="L6" s="22"/>
      <c r="O6" s="22"/>
      <c r="P6" s="22"/>
      <c r="Q6" s="22"/>
      <c r="S6" s="22"/>
      <c r="T6" s="22"/>
    </row>
    <row r="7" spans="1:25" x14ac:dyDescent="0.25">
      <c r="H7" s="10" t="s">
        <v>35</v>
      </c>
      <c r="I7" s="10">
        <f>IF(Лист1!B3="CO2",1,0)</f>
        <v>0</v>
      </c>
      <c r="J7" s="23">
        <v>1.83</v>
      </c>
      <c r="K7" s="26">
        <f t="shared" si="0"/>
        <v>0</v>
      </c>
      <c r="L7" s="22"/>
      <c r="O7" s="22"/>
      <c r="P7" s="22"/>
      <c r="Q7" s="22"/>
      <c r="S7" s="22"/>
      <c r="T7" s="22"/>
    </row>
    <row r="8" spans="1:25" ht="15.75" x14ac:dyDescent="0.25">
      <c r="A8" s="74" t="s">
        <v>13</v>
      </c>
      <c r="B8" s="75"/>
      <c r="C8" s="76"/>
      <c r="H8" s="10" t="s">
        <v>36</v>
      </c>
      <c r="I8" s="10">
        <f>IF(Лист1!B3="CH4",1,0)</f>
        <v>1</v>
      </c>
      <c r="J8" s="23">
        <v>0.66</v>
      </c>
      <c r="K8" s="26">
        <f t="shared" si="0"/>
        <v>0.66</v>
      </c>
      <c r="L8" s="22"/>
      <c r="O8" s="22"/>
      <c r="P8" s="22"/>
      <c r="Q8" s="22"/>
    </row>
    <row r="9" spans="1:25" ht="15.75" x14ac:dyDescent="0.25">
      <c r="A9" s="20" t="s">
        <v>2</v>
      </c>
      <c r="B9" s="20" t="s">
        <v>3</v>
      </c>
      <c r="C9" s="20" t="s">
        <v>4</v>
      </c>
      <c r="H9" s="10" t="s">
        <v>37</v>
      </c>
      <c r="I9" s="10">
        <f>IF(Лист1!B3="H2S",1,0)</f>
        <v>0</v>
      </c>
      <c r="J9" s="23">
        <v>1.41</v>
      </c>
      <c r="K9" s="26">
        <f t="shared" si="0"/>
        <v>0</v>
      </c>
      <c r="L9" s="22"/>
      <c r="O9" s="22"/>
      <c r="P9" s="22"/>
      <c r="Q9" s="22"/>
    </row>
    <row r="10" spans="1:25" ht="15.75" x14ac:dyDescent="0.25">
      <c r="A10" s="21">
        <f>VLOOKUP(Лист3!Q20,Лист3!A20:E194,3,0)*Лист3!F3</f>
        <v>5</v>
      </c>
      <c r="B10" s="21">
        <f>VLOOKUP(Лист3!Q20,Лист3!A20:E194,4,0)*Лист3!F3</f>
        <v>8</v>
      </c>
      <c r="C10" s="21">
        <f>VLOOKUP(Лист3!Q20,Лист3!A20:E194,5,0)*Лист3!F3</f>
        <v>10</v>
      </c>
      <c r="H10" s="10" t="s">
        <v>38</v>
      </c>
      <c r="I10" s="10">
        <f>IF(Лист1!B3="C6H14",1,0)</f>
        <v>0</v>
      </c>
      <c r="J10" s="23">
        <v>3.58</v>
      </c>
      <c r="K10" s="26">
        <f t="shared" si="0"/>
        <v>0</v>
      </c>
      <c r="L10" s="22"/>
      <c r="O10" s="22"/>
      <c r="P10" s="22"/>
      <c r="Q10" s="22"/>
    </row>
    <row r="11" spans="1:25" x14ac:dyDescent="0.25">
      <c r="H11" s="17" t="s">
        <v>39</v>
      </c>
      <c r="I11" s="10">
        <f>IF(Лист1!B3="C3H8",1,0)</f>
        <v>0</v>
      </c>
      <c r="J11" s="23">
        <v>1.83</v>
      </c>
      <c r="K11" s="26">
        <f t="shared" si="0"/>
        <v>0</v>
      </c>
      <c r="L11" s="22"/>
      <c r="O11" s="22"/>
      <c r="P11" s="22"/>
      <c r="Q11" s="22"/>
    </row>
    <row r="12" spans="1:25" x14ac:dyDescent="0.25">
      <c r="H12" s="17" t="s">
        <v>40</v>
      </c>
      <c r="I12" s="10">
        <f>IF(Лист1!B3="NF3",1,0)</f>
        <v>0</v>
      </c>
      <c r="J12" s="23">
        <v>2.95</v>
      </c>
      <c r="K12" s="26">
        <f t="shared" si="0"/>
        <v>0</v>
      </c>
      <c r="L12" s="22"/>
      <c r="O12" s="22"/>
      <c r="P12" s="22"/>
      <c r="Q12" s="22"/>
    </row>
    <row r="13" spans="1:25" x14ac:dyDescent="0.25">
      <c r="H13" s="17" t="s">
        <v>41</v>
      </c>
      <c r="I13" s="10">
        <f>IF(Лист1!B3="HCOH",1,0)</f>
        <v>0</v>
      </c>
      <c r="J13" s="23">
        <v>1.25</v>
      </c>
      <c r="K13" s="26">
        <f t="shared" si="0"/>
        <v>0</v>
      </c>
      <c r="L13" s="22"/>
      <c r="O13" s="22"/>
      <c r="P13" s="22"/>
      <c r="Q13" s="22"/>
      <c r="R13" s="5"/>
    </row>
    <row r="14" spans="1:25" x14ac:dyDescent="0.25">
      <c r="H14" s="17" t="str">
        <f>Лист2!E3</f>
        <v>N2O</v>
      </c>
      <c r="I14" s="26">
        <f>IF(Лист1!B3=H14,1,0)</f>
        <v>0</v>
      </c>
      <c r="J14" s="29">
        <f>ROUND(J15,2)</f>
        <v>1.8</v>
      </c>
      <c r="K14" s="26">
        <f t="shared" si="0"/>
        <v>0</v>
      </c>
      <c r="L14" s="22"/>
    </row>
    <row r="15" spans="1:25" x14ac:dyDescent="0.25">
      <c r="H15" s="28" t="s">
        <v>56</v>
      </c>
      <c r="I15" s="31">
        <f>Лист2!F3</f>
        <v>44.012799999999999</v>
      </c>
      <c r="J15" s="30">
        <f>I15/24.4</f>
        <v>1.8038032786885247</v>
      </c>
    </row>
    <row r="18" spans="1:28" x14ac:dyDescent="0.25">
      <c r="I18" t="str">
        <f>Q2</f>
        <v>млн-1</v>
      </c>
      <c r="M18" s="3">
        <v>1</v>
      </c>
      <c r="N18" s="3">
        <v>2</v>
      </c>
      <c r="O18" s="3">
        <v>3</v>
      </c>
    </row>
    <row r="19" spans="1:28" x14ac:dyDescent="0.25">
      <c r="A19" t="s">
        <v>16</v>
      </c>
      <c r="B19" s="3" t="s">
        <v>5</v>
      </c>
      <c r="C19" s="3" t="s">
        <v>2</v>
      </c>
      <c r="D19" s="3" t="s">
        <v>3</v>
      </c>
      <c r="E19" s="3" t="s">
        <v>4</v>
      </c>
      <c r="F19" t="s">
        <v>15</v>
      </c>
      <c r="G19" t="s">
        <v>17</v>
      </c>
      <c r="H19" s="3" t="s">
        <v>26</v>
      </c>
      <c r="I19" t="s">
        <v>0</v>
      </c>
      <c r="J19" t="s">
        <v>1</v>
      </c>
      <c r="L19" s="3" t="s">
        <v>20</v>
      </c>
      <c r="M19" s="3" t="s">
        <v>19</v>
      </c>
      <c r="N19" s="3" t="s">
        <v>19</v>
      </c>
      <c r="O19" s="3" t="s">
        <v>19</v>
      </c>
      <c r="P19" s="3" t="s">
        <v>19</v>
      </c>
      <c r="Q19" s="3" t="s">
        <v>16</v>
      </c>
      <c r="R19" s="3"/>
      <c r="S19" s="3" t="s">
        <v>23</v>
      </c>
      <c r="T19" s="3" t="s">
        <v>24</v>
      </c>
      <c r="U19" s="3" t="s">
        <v>22</v>
      </c>
      <c r="V19" s="3" t="s">
        <v>25</v>
      </c>
      <c r="W19" t="s">
        <v>18</v>
      </c>
      <c r="X19" s="3" t="s">
        <v>69</v>
      </c>
      <c r="Y19" s="25" t="s">
        <v>70</v>
      </c>
      <c r="Z19" s="3"/>
      <c r="AB19" s="7"/>
    </row>
    <row r="20" spans="1:28" x14ac:dyDescent="0.25">
      <c r="A20" s="3">
        <v>1</v>
      </c>
      <c r="B20" s="3">
        <v>1</v>
      </c>
      <c r="C20" s="3">
        <v>1</v>
      </c>
      <c r="D20" s="3"/>
      <c r="E20" s="3"/>
      <c r="F20" s="5">
        <f>1/(1/INDEX(Лист2!$B$6:'Лист2'!$B$15,C20))</f>
        <v>1195</v>
      </c>
      <c r="G20" s="5">
        <f>1/(1/INDEX(Лист2!$C$6:'Лист2'!$C$15,C20))</f>
        <v>1172</v>
      </c>
      <c r="H20" s="12">
        <f>F20*$B$4+G20*$B$3</f>
        <v>1172</v>
      </c>
      <c r="I20" s="1">
        <f>$Y$2</f>
        <v>1000</v>
      </c>
      <c r="J20" s="5">
        <f>I20/H20</f>
        <v>0.85324232081911267</v>
      </c>
      <c r="K20" s="9">
        <f>ABS(Лист1!$H$3)</f>
        <v>100</v>
      </c>
      <c r="L20" s="2">
        <f>ABS(J20-K20)</f>
        <v>99.146757679180894</v>
      </c>
      <c r="M20" s="13">
        <f>MIN(L20:L29)</f>
        <v>40.828402366863898</v>
      </c>
      <c r="N20" s="13">
        <f>MIN(L20:L74)</f>
        <v>0.62893081761006897</v>
      </c>
      <c r="O20" s="13">
        <f>MIN(L20:L194)</f>
        <v>0.47502410202856993</v>
      </c>
      <c r="P20" s="6">
        <f>M20*C3+N20*C4+O20*C5</f>
        <v>0.47502410202856993</v>
      </c>
      <c r="Q20" s="3">
        <f>MATCH(P20,L20:L194,0)</f>
        <v>164</v>
      </c>
      <c r="S20" s="6">
        <f>MIN(H20:H29)</f>
        <v>16.899999999999999</v>
      </c>
      <c r="T20" s="6">
        <f>MIN(H20:H74)</f>
        <v>9.9375</v>
      </c>
      <c r="U20" s="6">
        <f>MIN(H20:H194)</f>
        <v>7.7736236647493842</v>
      </c>
      <c r="V20" s="6">
        <f>S20*C3+T20*C4+U20*C5</f>
        <v>7.7736236647493842</v>
      </c>
      <c r="W20">
        <f>I20/V20</f>
        <v>128.64013529940277</v>
      </c>
      <c r="X20" s="12">
        <f>MAX(F20:F29)</f>
        <v>1195</v>
      </c>
      <c r="Y20" s="5">
        <f>I20/X20</f>
        <v>0.83682008368200833</v>
      </c>
      <c r="Z20" s="12"/>
    </row>
    <row r="21" spans="1:28" x14ac:dyDescent="0.25">
      <c r="A21" s="3">
        <v>2</v>
      </c>
      <c r="B21" s="3">
        <v>2</v>
      </c>
      <c r="C21" s="3">
        <v>2</v>
      </c>
      <c r="D21" s="3"/>
      <c r="E21" s="3"/>
      <c r="F21" s="5">
        <f>1/(1/INDEX(Лист2!$B$6:'Лист2'!$B$15,C21))</f>
        <v>628</v>
      </c>
      <c r="G21" s="5">
        <f>1/(1/INDEX(Лист2!$C$6:'Лист2'!$C$15,C21))</f>
        <v>616</v>
      </c>
      <c r="H21" s="12">
        <f>F21*$B$4+G21*$B$3</f>
        <v>616</v>
      </c>
      <c r="I21" s="1">
        <f t="shared" ref="I21:I84" si="1">$Y$2</f>
        <v>1000</v>
      </c>
      <c r="J21" s="5">
        <f t="shared" ref="J21:J84" si="2">I21/H21</f>
        <v>1.6233766233766234</v>
      </c>
      <c r="K21" s="9">
        <f>ABS(Лист1!$H$3)</f>
        <v>100</v>
      </c>
      <c r="L21" s="2">
        <f>ABS(J21-K21)</f>
        <v>98.376623376623371</v>
      </c>
    </row>
    <row r="22" spans="1:28" x14ac:dyDescent="0.25">
      <c r="A22" s="3">
        <v>3</v>
      </c>
      <c r="B22" s="3">
        <v>3</v>
      </c>
      <c r="C22" s="3">
        <v>3</v>
      </c>
      <c r="D22" s="3"/>
      <c r="E22" s="3"/>
      <c r="F22" s="5">
        <f>1/(1/INDEX(Лист2!$B$6:'Лист2'!$B$15,C22))</f>
        <v>370</v>
      </c>
      <c r="G22" s="5">
        <f>1/(1/INDEX(Лист2!$C$6:'Лист2'!$C$15,C22))</f>
        <v>363</v>
      </c>
      <c r="H22" s="12">
        <f t="shared" ref="H22:H85" si="3">F22*$B$4+G22*$B$3</f>
        <v>363</v>
      </c>
      <c r="I22" s="1">
        <f t="shared" si="1"/>
        <v>1000</v>
      </c>
      <c r="J22" s="5">
        <f t="shared" si="2"/>
        <v>2.7548209366391183</v>
      </c>
      <c r="K22" s="9">
        <f>ABS(Лист1!$H$3)</f>
        <v>100</v>
      </c>
      <c r="L22" s="2">
        <f>ABS(J22-K22)</f>
        <v>97.245179063360879</v>
      </c>
    </row>
    <row r="23" spans="1:28" x14ac:dyDescent="0.25">
      <c r="A23" s="3">
        <v>4</v>
      </c>
      <c r="B23" s="3">
        <v>4</v>
      </c>
      <c r="C23" s="3">
        <v>4</v>
      </c>
      <c r="D23" s="3"/>
      <c r="E23" s="3"/>
      <c r="F23" s="5">
        <f>1/(1/INDEX(Лист2!$B$6:'Лист2'!$B$15,C23))</f>
        <v>219</v>
      </c>
      <c r="G23" s="5">
        <f>1/(1/INDEX(Лист2!$C$6:'Лист2'!$C$15,C23))</f>
        <v>215</v>
      </c>
      <c r="H23" s="12">
        <f t="shared" si="3"/>
        <v>215</v>
      </c>
      <c r="I23" s="1">
        <f t="shared" si="1"/>
        <v>1000</v>
      </c>
      <c r="J23" s="5">
        <f t="shared" si="2"/>
        <v>4.6511627906976747</v>
      </c>
      <c r="K23" s="9">
        <f>ABS(Лист1!$H$3)</f>
        <v>100</v>
      </c>
      <c r="L23" s="2">
        <f t="shared" ref="L23:L86" si="4">ABS(J23-K23)</f>
        <v>95.348837209302332</v>
      </c>
    </row>
    <row r="24" spans="1:28" x14ac:dyDescent="0.25">
      <c r="A24" s="3">
        <v>5</v>
      </c>
      <c r="B24" s="3">
        <v>5</v>
      </c>
      <c r="C24" s="3">
        <v>5</v>
      </c>
      <c r="D24" s="3"/>
      <c r="E24" s="3"/>
      <c r="F24" s="5">
        <f>1/(1/INDEX(Лист2!$B$6:'Лист2'!$B$15,C24))</f>
        <v>119</v>
      </c>
      <c r="G24" s="5">
        <f>1/(1/INDEX(Лист2!$C$6:'Лист2'!$C$15,C24))</f>
        <v>116.99999999999999</v>
      </c>
      <c r="H24" s="12">
        <f t="shared" si="3"/>
        <v>116.99999999999999</v>
      </c>
      <c r="I24" s="1">
        <f t="shared" si="1"/>
        <v>1000</v>
      </c>
      <c r="J24" s="5">
        <f t="shared" si="2"/>
        <v>8.5470085470085486</v>
      </c>
      <c r="K24" s="9">
        <f>ABS(Лист1!$H$3)</f>
        <v>100</v>
      </c>
      <c r="L24" s="2">
        <f t="shared" si="4"/>
        <v>91.452991452991455</v>
      </c>
    </row>
    <row r="25" spans="1:28" x14ac:dyDescent="0.25">
      <c r="A25" s="3">
        <v>6</v>
      </c>
      <c r="B25" s="3">
        <v>6</v>
      </c>
      <c r="C25" s="3">
        <v>6</v>
      </c>
      <c r="D25" s="3"/>
      <c r="E25" s="3"/>
      <c r="F25" s="5">
        <f>1/(1/INDEX(Лист2!$B$6:'Лист2'!$B$15,C25))</f>
        <v>72.099999999999994</v>
      </c>
      <c r="G25" s="5">
        <f>1/(1/INDEX(Лист2!$C$6:'Лист2'!$C$15,C25))</f>
        <v>70.7</v>
      </c>
      <c r="H25" s="12">
        <f t="shared" si="3"/>
        <v>70.7</v>
      </c>
      <c r="I25" s="1">
        <f t="shared" si="1"/>
        <v>1000</v>
      </c>
      <c r="J25" s="5">
        <f t="shared" si="2"/>
        <v>14.144271570014144</v>
      </c>
      <c r="K25" s="9">
        <f>ABS(Лист1!$H$3)</f>
        <v>100</v>
      </c>
      <c r="L25" s="2">
        <f t="shared" si="4"/>
        <v>85.855728429985859</v>
      </c>
    </row>
    <row r="26" spans="1:28" x14ac:dyDescent="0.25">
      <c r="A26" s="3">
        <v>7</v>
      </c>
      <c r="B26" s="3">
        <v>7</v>
      </c>
      <c r="C26" s="3">
        <v>7</v>
      </c>
      <c r="D26" s="3"/>
      <c r="E26" s="3"/>
      <c r="F26" s="5">
        <f>1/(1/INDEX(Лист2!$B$6:'Лист2'!$B$15,C26))</f>
        <v>43.9</v>
      </c>
      <c r="G26" s="5">
        <f>1/(1/INDEX(Лист2!$C$6:'Лист2'!$C$15,C26))</f>
        <v>43.1</v>
      </c>
      <c r="H26" s="12">
        <f t="shared" si="3"/>
        <v>43.1</v>
      </c>
      <c r="I26" s="1">
        <f t="shared" si="1"/>
        <v>1000</v>
      </c>
      <c r="J26" s="5">
        <f t="shared" si="2"/>
        <v>23.201856148491878</v>
      </c>
      <c r="K26" s="9">
        <f>ABS(Лист1!$H$3)</f>
        <v>100</v>
      </c>
      <c r="L26" s="2">
        <f t="shared" si="4"/>
        <v>76.798143851508115</v>
      </c>
    </row>
    <row r="27" spans="1:28" x14ac:dyDescent="0.25">
      <c r="A27" s="3">
        <v>8</v>
      </c>
      <c r="B27" s="3">
        <v>8</v>
      </c>
      <c r="C27" s="3">
        <v>8</v>
      </c>
      <c r="D27" s="3"/>
      <c r="E27" s="3"/>
      <c r="F27" s="5">
        <f>1/(1/INDEX(Лист2!$B$6:'Лист2'!$B$15,C27))</f>
        <v>37.4</v>
      </c>
      <c r="G27" s="5">
        <f>1/(1/INDEX(Лист2!$C$6:'Лист2'!$C$15,C27))</f>
        <v>36.700000000000003</v>
      </c>
      <c r="H27" s="12">
        <f t="shared" si="3"/>
        <v>36.700000000000003</v>
      </c>
      <c r="I27" s="1">
        <f t="shared" si="1"/>
        <v>1000</v>
      </c>
      <c r="J27" s="5">
        <f t="shared" si="2"/>
        <v>27.247956403269754</v>
      </c>
      <c r="K27" s="9">
        <f>ABS(Лист1!$H$3)</f>
        <v>100</v>
      </c>
      <c r="L27" s="2">
        <f t="shared" si="4"/>
        <v>72.752043596730246</v>
      </c>
    </row>
    <row r="28" spans="1:28" x14ac:dyDescent="0.25">
      <c r="A28" s="3">
        <v>9</v>
      </c>
      <c r="B28" s="3">
        <v>9</v>
      </c>
      <c r="C28" s="3">
        <v>9</v>
      </c>
      <c r="D28" s="3"/>
      <c r="E28" s="3"/>
      <c r="F28" s="5">
        <f>1/(1/INDEX(Лист2!$B$6:'Лист2'!$B$15,C28))</f>
        <v>28.1</v>
      </c>
      <c r="G28" s="5">
        <f>1/(1/INDEX(Лист2!$C$6:'Лист2'!$C$15,C28))</f>
        <v>27.5</v>
      </c>
      <c r="H28" s="12">
        <f t="shared" si="3"/>
        <v>27.5</v>
      </c>
      <c r="I28" s="1">
        <f t="shared" si="1"/>
        <v>1000</v>
      </c>
      <c r="J28" s="5">
        <f t="shared" si="2"/>
        <v>36.363636363636367</v>
      </c>
      <c r="K28" s="9">
        <f>ABS(Лист1!$H$3)</f>
        <v>100</v>
      </c>
      <c r="L28" s="2">
        <f t="shared" si="4"/>
        <v>63.636363636363633</v>
      </c>
    </row>
    <row r="29" spans="1:28" x14ac:dyDescent="0.25">
      <c r="A29" s="3">
        <v>10</v>
      </c>
      <c r="B29" s="3">
        <v>10</v>
      </c>
      <c r="C29" s="3">
        <v>10</v>
      </c>
      <c r="D29" s="3"/>
      <c r="E29" s="3"/>
      <c r="F29" s="5">
        <f>1/(1/INDEX(Лист2!$B$6:'Лист2'!$B$15,C29))</f>
        <v>17.2</v>
      </c>
      <c r="G29" s="5">
        <f>1/(1/INDEX(Лист2!$C$6:'Лист2'!$C$15,C29))</f>
        <v>16.899999999999999</v>
      </c>
      <c r="H29" s="12">
        <f t="shared" si="3"/>
        <v>16.899999999999999</v>
      </c>
      <c r="I29" s="1">
        <f t="shared" si="1"/>
        <v>1000</v>
      </c>
      <c r="J29" s="5">
        <f t="shared" si="2"/>
        <v>59.171597633136102</v>
      </c>
      <c r="K29" s="9">
        <f>ABS(Лист1!$H$3)</f>
        <v>100</v>
      </c>
      <c r="L29" s="2">
        <f t="shared" si="4"/>
        <v>40.828402366863898</v>
      </c>
    </row>
    <row r="30" spans="1:28" x14ac:dyDescent="0.25">
      <c r="A30" s="3">
        <v>11</v>
      </c>
      <c r="B30" s="3">
        <v>12</v>
      </c>
      <c r="C30" s="3">
        <v>1</v>
      </c>
      <c r="D30" s="3">
        <v>2</v>
      </c>
      <c r="E30" s="3"/>
      <c r="F30" s="5">
        <f>1/(1/(INDEX(Лист2!$B$6:'Лист2'!$B$15,C30)-1)+1/(INDEX(Лист2!$B$6:'Лист2'!$B$15,D30)-1))</f>
        <v>411.11367380560137</v>
      </c>
      <c r="G30" s="5">
        <f>1/(1/(INDEX(Лист2!$C$6:'Лист2'!$C$15,C30)-1)+1/(INDEX(Лист2!$C$6:'Лист2'!$C$15,D30)-1))</f>
        <v>403.22788353863382</v>
      </c>
      <c r="H30" s="12">
        <f t="shared" si="3"/>
        <v>403.22788353863382</v>
      </c>
      <c r="I30" s="1">
        <f t="shared" si="1"/>
        <v>1000</v>
      </c>
      <c r="J30" s="5">
        <f t="shared" si="2"/>
        <v>2.4799872251497921</v>
      </c>
      <c r="K30" s="9">
        <f>ABS(Лист1!$H$3)</f>
        <v>100</v>
      </c>
      <c r="L30" s="2">
        <f t="shared" si="4"/>
        <v>97.520012774850201</v>
      </c>
    </row>
    <row r="31" spans="1:28" x14ac:dyDescent="0.25">
      <c r="A31" s="3">
        <v>12</v>
      </c>
      <c r="B31" s="3">
        <v>13</v>
      </c>
      <c r="C31" s="3">
        <v>1</v>
      </c>
      <c r="D31" s="3">
        <v>3</v>
      </c>
      <c r="E31" s="3"/>
      <c r="F31" s="5">
        <f>1/(1/(INDEX(Лист2!$B$6:'Лист2'!$B$15,C31)-1)+1/(INDEX(Лист2!$B$6:'Лист2'!$B$15,D31)-1))</f>
        <v>281.88483685220729</v>
      </c>
      <c r="G31" s="5">
        <f>1/(1/(INDEX(Лист2!$C$6:'Лист2'!$C$15,C31)-1)+1/(INDEX(Лист2!$C$6:'Лист2'!$C$15,D31)-1))</f>
        <v>276.51793868232227</v>
      </c>
      <c r="H31" s="12">
        <f t="shared" si="3"/>
        <v>276.51793868232227</v>
      </c>
      <c r="I31" s="1">
        <f t="shared" si="1"/>
        <v>1000</v>
      </c>
      <c r="J31" s="5">
        <f t="shared" si="2"/>
        <v>3.6164019042137094</v>
      </c>
      <c r="K31" s="9">
        <f>ABS(Лист1!$H$3)</f>
        <v>100</v>
      </c>
      <c r="L31" s="2">
        <f t="shared" si="4"/>
        <v>96.383598095786297</v>
      </c>
    </row>
    <row r="32" spans="1:28" x14ac:dyDescent="0.25">
      <c r="A32" s="3">
        <v>13</v>
      </c>
      <c r="B32" s="3">
        <v>14</v>
      </c>
      <c r="C32" s="3">
        <v>1</v>
      </c>
      <c r="D32" s="3">
        <v>4</v>
      </c>
      <c r="E32" s="3"/>
      <c r="F32" s="5">
        <f>1/(1/(INDEX(Лист2!$B$6:'Лист2'!$B$15,C32)-1)+1/(INDEX(Лист2!$B$6:'Лист2'!$B$15,D32)-1))</f>
        <v>184.34277620396603</v>
      </c>
      <c r="G32" s="5">
        <f>1/(1/(INDEX(Лист2!$C$6:'Лист2'!$C$15,C32)-1)+1/(INDEX(Лист2!$C$6:'Лист2'!$C$15,D32)-1))</f>
        <v>180.93429602888088</v>
      </c>
      <c r="H32" s="12">
        <f t="shared" si="3"/>
        <v>180.93429602888088</v>
      </c>
      <c r="I32" s="1">
        <f t="shared" si="1"/>
        <v>1000</v>
      </c>
      <c r="J32" s="5">
        <f t="shared" si="2"/>
        <v>5.5268681612488724</v>
      </c>
      <c r="K32" s="9">
        <f>ABS(Лист1!$H$3)</f>
        <v>100</v>
      </c>
      <c r="L32" s="2">
        <f t="shared" si="4"/>
        <v>94.473131838751129</v>
      </c>
    </row>
    <row r="33" spans="1:12" x14ac:dyDescent="0.25">
      <c r="A33" s="3">
        <v>14</v>
      </c>
      <c r="B33" s="3">
        <v>15</v>
      </c>
      <c r="C33" s="3">
        <v>1</v>
      </c>
      <c r="D33" s="3">
        <v>5</v>
      </c>
      <c r="E33" s="3"/>
      <c r="F33" s="5">
        <f>1/(1/(INDEX(Лист2!$B$6:'Лист2'!$B$15,C33)-1)+1/(INDEX(Лист2!$B$6:'Лист2'!$B$15,D33)-1))</f>
        <v>107.38719512195122</v>
      </c>
      <c r="G33" s="5">
        <f>1/(1/(INDEX(Лист2!$C$6:'Лист2'!$C$15,C33)-1)+1/(INDEX(Лист2!$C$6:'Лист2'!$C$15,D33)-1))</f>
        <v>105.54467754467755</v>
      </c>
      <c r="H33" s="12">
        <f t="shared" si="3"/>
        <v>105.54467754467755</v>
      </c>
      <c r="I33" s="1">
        <f t="shared" si="1"/>
        <v>1000</v>
      </c>
      <c r="J33" s="5">
        <f t="shared" si="2"/>
        <v>9.4746606201596038</v>
      </c>
      <c r="K33" s="9">
        <f>ABS(Лист1!$H$3)</f>
        <v>100</v>
      </c>
      <c r="L33" s="2">
        <f t="shared" si="4"/>
        <v>90.525339379840403</v>
      </c>
    </row>
    <row r="34" spans="1:12" x14ac:dyDescent="0.25">
      <c r="A34" s="3">
        <v>15</v>
      </c>
      <c r="B34" s="3">
        <v>16</v>
      </c>
      <c r="C34" s="3">
        <v>1</v>
      </c>
      <c r="D34" s="3">
        <v>6</v>
      </c>
      <c r="E34" s="3"/>
      <c r="F34" s="5">
        <f>1/(1/(INDEX(Лист2!$B$6:'Лист2'!$B$15,C34)-1)+1/(INDEX(Лист2!$B$6:'Лист2'!$B$15,D34)-1))</f>
        <v>67.104102442494664</v>
      </c>
      <c r="G34" s="5">
        <f>1/(1/(INDEX(Лист2!$C$6:'Лист2'!$C$15,C34)-1)+1/(INDEX(Лист2!$C$6:'Лист2'!$C$15,D34)-1))</f>
        <v>65.784395905537195</v>
      </c>
      <c r="H34" s="12">
        <f t="shared" si="3"/>
        <v>65.784395905537195</v>
      </c>
      <c r="I34" s="1">
        <f t="shared" si="1"/>
        <v>1000</v>
      </c>
      <c r="J34" s="5">
        <f t="shared" si="2"/>
        <v>15.201173260539559</v>
      </c>
      <c r="K34" s="9">
        <f>ABS(Лист1!$H$3)</f>
        <v>100</v>
      </c>
      <c r="L34" s="2">
        <f t="shared" si="4"/>
        <v>84.798826739460438</v>
      </c>
    </row>
    <row r="35" spans="1:12" x14ac:dyDescent="0.25">
      <c r="A35" s="3">
        <v>16</v>
      </c>
      <c r="B35" s="3">
        <v>17</v>
      </c>
      <c r="C35" s="3">
        <v>1</v>
      </c>
      <c r="D35" s="3">
        <v>7</v>
      </c>
      <c r="E35" s="3"/>
      <c r="F35" s="5">
        <f>1/(1/(INDEX(Лист2!$B$6:'Лист2'!$B$15,C35)-1)+1/(INDEX(Лист2!$B$6:'Лист2'!$B$15,D35)-1))</f>
        <v>41.412078583555655</v>
      </c>
      <c r="G35" s="5">
        <f>1/(1/(INDEX(Лист2!$C$6:'Лист2'!$C$15,C35)-1)+1/(INDEX(Лист2!$C$6:'Лист2'!$C$15,D35)-1))</f>
        <v>40.638941554694583</v>
      </c>
      <c r="H35" s="12">
        <f t="shared" si="3"/>
        <v>40.638941554694583</v>
      </c>
      <c r="I35" s="1">
        <f t="shared" si="1"/>
        <v>1000</v>
      </c>
      <c r="J35" s="5">
        <f t="shared" si="2"/>
        <v>24.606940086127334</v>
      </c>
      <c r="K35" s="9">
        <f>ABS(Лист1!$H$3)</f>
        <v>100</v>
      </c>
      <c r="L35" s="2">
        <f t="shared" si="4"/>
        <v>75.393059913872662</v>
      </c>
    </row>
    <row r="36" spans="1:12" x14ac:dyDescent="0.25">
      <c r="A36" s="3">
        <v>17</v>
      </c>
      <c r="B36" s="3">
        <v>18</v>
      </c>
      <c r="C36" s="3">
        <v>1</v>
      </c>
      <c r="D36" s="3">
        <v>8</v>
      </c>
      <c r="E36" s="3"/>
      <c r="F36" s="5">
        <f>1/(1/(INDEX(Лист2!$B$6:'Лист2'!$B$15,C36)-1)+1/(INDEX(Лист2!$B$6:'Лист2'!$B$15,D36)-1))</f>
        <v>35.323146944083227</v>
      </c>
      <c r="G36" s="5">
        <f>1/(1/(INDEX(Лист2!$C$6:'Лист2'!$C$15,C36)-1)+1/(INDEX(Лист2!$C$6:'Лист2'!$C$15,D36)-1))</f>
        <v>34.643821993867576</v>
      </c>
      <c r="H36" s="12">
        <f t="shared" si="3"/>
        <v>34.643821993867576</v>
      </c>
      <c r="I36" s="1">
        <f t="shared" si="1"/>
        <v>1000</v>
      </c>
      <c r="J36" s="5">
        <f t="shared" si="2"/>
        <v>28.865175446779904</v>
      </c>
      <c r="K36" s="9">
        <f>ABS(Лист1!$H$3)</f>
        <v>100</v>
      </c>
      <c r="L36" s="2">
        <f t="shared" si="4"/>
        <v>71.134824553220099</v>
      </c>
    </row>
    <row r="37" spans="1:12" x14ac:dyDescent="0.25">
      <c r="A37" s="3">
        <v>18</v>
      </c>
      <c r="B37" s="3">
        <v>19</v>
      </c>
      <c r="C37" s="3">
        <v>1</v>
      </c>
      <c r="D37" s="3">
        <v>9</v>
      </c>
      <c r="E37" s="3"/>
      <c r="F37" s="5">
        <f>1/(1/(INDEX(Лист2!$B$6:'Лист2'!$B$15,C37)-1)+1/(INDEX(Лист2!$B$6:'Лист2'!$B$15,D37)-1))</f>
        <v>26.498566865940546</v>
      </c>
      <c r="G37" s="5">
        <f>1/(1/(INDEX(Лист2!$C$6:'Лист2'!$C$15,C37)-1)+1/(INDEX(Лист2!$C$6:'Лист2'!$C$15,D37)-1))</f>
        <v>25.91356993736952</v>
      </c>
      <c r="H37" s="12">
        <f t="shared" si="3"/>
        <v>25.91356993736952</v>
      </c>
      <c r="I37" s="1">
        <f t="shared" si="1"/>
        <v>1000</v>
      </c>
      <c r="J37" s="5">
        <f t="shared" si="2"/>
        <v>38.589820021590967</v>
      </c>
      <c r="K37" s="9">
        <f>ABS(Лист1!$H$3)</f>
        <v>100</v>
      </c>
      <c r="L37" s="2">
        <f t="shared" si="4"/>
        <v>61.410179978409033</v>
      </c>
    </row>
    <row r="38" spans="1:12" x14ac:dyDescent="0.25">
      <c r="A38" s="3">
        <v>19</v>
      </c>
      <c r="B38" s="3">
        <v>110</v>
      </c>
      <c r="C38" s="3">
        <v>1</v>
      </c>
      <c r="D38" s="3">
        <v>10</v>
      </c>
      <c r="E38" s="3"/>
      <c r="F38" s="5">
        <f>1/(1/(INDEX(Лист2!$B$6:'Лист2'!$B$15,C38)-1)+1/(INDEX(Лист2!$B$6:'Лист2'!$B$15,D38)-1))</f>
        <v>15.98314328210213</v>
      </c>
      <c r="G38" s="5">
        <f>1/(1/(INDEX(Лист2!$C$6:'Лист2'!$C$15,C38)-1)+1/(INDEX(Лист2!$C$6:'Лист2'!$C$15,D38)-1))</f>
        <v>15.68699974724071</v>
      </c>
      <c r="H38" s="12">
        <f t="shared" si="3"/>
        <v>15.68699974724071</v>
      </c>
      <c r="I38" s="1">
        <f t="shared" si="1"/>
        <v>1000</v>
      </c>
      <c r="J38" s="5">
        <f t="shared" si="2"/>
        <v>63.747052725993484</v>
      </c>
      <c r="K38" s="9">
        <f>ABS(Лист1!$H$3)</f>
        <v>100</v>
      </c>
      <c r="L38" s="2">
        <f t="shared" si="4"/>
        <v>36.252947274006516</v>
      </c>
    </row>
    <row r="39" spans="1:12" x14ac:dyDescent="0.25">
      <c r="A39" s="3">
        <v>20</v>
      </c>
      <c r="B39" s="3">
        <v>23</v>
      </c>
      <c r="C39" s="3">
        <v>2</v>
      </c>
      <c r="D39" s="3">
        <v>3</v>
      </c>
      <c r="E39" s="3"/>
      <c r="F39" s="5">
        <f>1/(1/(INDEX(Лист2!$B$6:'Лист2'!$B$15,C39)-1)+1/(INDEX(Лист2!$B$6:'Лист2'!$B$15,D39)-1))</f>
        <v>232.29216867469879</v>
      </c>
      <c r="G39" s="5">
        <f>1/(1/(INDEX(Лист2!$C$6:'Лист2'!$C$15,C39)-1)+1/(INDEX(Лист2!$C$6:'Лист2'!$C$15,D39)-1))</f>
        <v>227.87103377686796</v>
      </c>
      <c r="H39" s="12">
        <f t="shared" si="3"/>
        <v>227.87103377686796</v>
      </c>
      <c r="I39" s="1">
        <f t="shared" si="1"/>
        <v>1000</v>
      </c>
      <c r="J39" s="5">
        <f t="shared" si="2"/>
        <v>4.3884471993891214</v>
      </c>
      <c r="K39" s="9">
        <f>ABS(Лист1!$H$3)</f>
        <v>100</v>
      </c>
      <c r="L39" s="2">
        <f t="shared" si="4"/>
        <v>95.61155280061088</v>
      </c>
    </row>
    <row r="40" spans="1:12" x14ac:dyDescent="0.25">
      <c r="A40" s="3">
        <v>21</v>
      </c>
      <c r="B40" s="3">
        <v>24</v>
      </c>
      <c r="C40" s="3">
        <v>2</v>
      </c>
      <c r="D40" s="3">
        <v>4</v>
      </c>
      <c r="E40" s="3"/>
      <c r="F40" s="5">
        <f>1/(1/(INDEX(Лист2!$B$6:'Лист2'!$B$15,C40)-1)+1/(INDEX(Лист2!$B$6:'Лист2'!$B$15,D40)-1))</f>
        <v>161.7585798816568</v>
      </c>
      <c r="G40" s="5">
        <f>1/(1/(INDEX(Лист2!$C$6:'Лист2'!$C$15,C40)-1)+1/(INDEX(Лист2!$C$6:'Лист2'!$C$15,D40)-1))</f>
        <v>158.75753920386009</v>
      </c>
      <c r="H40" s="12">
        <f t="shared" si="3"/>
        <v>158.75753920386009</v>
      </c>
      <c r="I40" s="1">
        <f t="shared" si="1"/>
        <v>1000</v>
      </c>
      <c r="J40" s="5">
        <f t="shared" si="2"/>
        <v>6.298913456424283</v>
      </c>
      <c r="K40" s="9">
        <f>ABS(Лист1!$H$3)</f>
        <v>100</v>
      </c>
      <c r="L40" s="2">
        <f t="shared" si="4"/>
        <v>93.701086543575713</v>
      </c>
    </row>
    <row r="41" spans="1:12" x14ac:dyDescent="0.25">
      <c r="A41" s="3">
        <v>22</v>
      </c>
      <c r="B41" s="3">
        <v>25</v>
      </c>
      <c r="C41" s="3">
        <v>2</v>
      </c>
      <c r="D41" s="3">
        <v>5</v>
      </c>
      <c r="E41" s="3"/>
      <c r="F41" s="5">
        <f>1/(1/(INDEX(Лист2!$B$6:'Лист2'!$B$15,C41)-1)+1/(INDEX(Лист2!$B$6:'Лист2'!$B$15,D41)-1))</f>
        <v>99.310067114093954</v>
      </c>
      <c r="G41" s="5">
        <f>1/(1/(INDEX(Лист2!$C$6:'Лист2'!$C$15,C41)-1)+1/(INDEX(Лист2!$C$6:'Лист2'!$C$15,D41)-1))</f>
        <v>97.592339261285915</v>
      </c>
      <c r="H41" s="12">
        <f t="shared" si="3"/>
        <v>97.592339261285915</v>
      </c>
      <c r="I41" s="1">
        <f t="shared" si="1"/>
        <v>1000</v>
      </c>
      <c r="J41" s="5">
        <f t="shared" si="2"/>
        <v>10.246705915335015</v>
      </c>
      <c r="K41" s="9">
        <f>ABS(Лист1!$H$3)</f>
        <v>100</v>
      </c>
      <c r="L41" s="2">
        <f t="shared" si="4"/>
        <v>89.753294084664986</v>
      </c>
    </row>
    <row r="42" spans="1:12" x14ac:dyDescent="0.25">
      <c r="A42" s="3">
        <v>23</v>
      </c>
      <c r="B42" s="3">
        <v>26</v>
      </c>
      <c r="C42" s="3">
        <v>2</v>
      </c>
      <c r="D42" s="3">
        <v>6</v>
      </c>
      <c r="E42" s="3"/>
      <c r="F42" s="5">
        <f>1/(1/(INDEX(Лист2!$B$6:'Лист2'!$B$15,C42)-1)+1/(INDEX(Лист2!$B$6:'Лист2'!$B$15,D42)-1))</f>
        <v>63.858616244091102</v>
      </c>
      <c r="G42" s="5">
        <f>1/(1/(INDEX(Лист2!$C$6:'Лист2'!$C$15,C42)-1)+1/(INDEX(Лист2!$C$6:'Лист2'!$C$15,D42)-1))</f>
        <v>62.604790419161681</v>
      </c>
      <c r="H42" s="12">
        <f t="shared" si="3"/>
        <v>62.604790419161681</v>
      </c>
      <c r="I42" s="1">
        <f t="shared" si="1"/>
        <v>1000</v>
      </c>
      <c r="J42" s="5">
        <f t="shared" si="2"/>
        <v>15.973218555714968</v>
      </c>
      <c r="K42" s="9">
        <f>ABS(Лист1!$H$3)</f>
        <v>100</v>
      </c>
      <c r="L42" s="2">
        <f t="shared" si="4"/>
        <v>84.026781444285035</v>
      </c>
    </row>
    <row r="43" spans="1:12" x14ac:dyDescent="0.25">
      <c r="A43" s="3">
        <v>24</v>
      </c>
      <c r="B43" s="3">
        <v>27</v>
      </c>
      <c r="C43" s="3">
        <v>2</v>
      </c>
      <c r="D43" s="3">
        <v>7</v>
      </c>
      <c r="E43" s="3"/>
      <c r="F43" s="5">
        <f>1/(1/(INDEX(Лист2!$B$6:'Лист2'!$B$15,C43)-1)+1/(INDEX(Лист2!$B$6:'Лист2'!$B$15,D43)-1))</f>
        <v>40.152709359605907</v>
      </c>
      <c r="G43" s="5">
        <f>1/(1/(INDEX(Лист2!$C$6:'Лист2'!$C$15,C43)-1)+1/(INDEX(Лист2!$C$6:'Лист2'!$C$15,D43)-1))</f>
        <v>39.40267843555015</v>
      </c>
      <c r="H43" s="12">
        <f t="shared" si="3"/>
        <v>39.40267843555015</v>
      </c>
      <c r="I43" s="1">
        <f t="shared" si="1"/>
        <v>1000</v>
      </c>
      <c r="J43" s="5">
        <f t="shared" si="2"/>
        <v>25.378985381302741</v>
      </c>
      <c r="K43" s="9">
        <f>ABS(Лист1!$H$3)</f>
        <v>100</v>
      </c>
      <c r="L43" s="2">
        <f t="shared" si="4"/>
        <v>74.621014618697259</v>
      </c>
    </row>
    <row r="44" spans="1:12" x14ac:dyDescent="0.25">
      <c r="A44" s="3">
        <v>25</v>
      </c>
      <c r="B44" s="3">
        <v>28</v>
      </c>
      <c r="C44" s="3">
        <v>2</v>
      </c>
      <c r="D44" s="3">
        <v>8</v>
      </c>
      <c r="E44" s="3"/>
      <c r="F44" s="5">
        <f>1/(1/(INDEX(Лист2!$B$6:'Лист2'!$B$15,C44)-1)+1/(INDEX(Лист2!$B$6:'Лист2'!$B$15,D44)-1))</f>
        <v>34.40277359059391</v>
      </c>
      <c r="G44" s="5">
        <f>1/(1/(INDEX(Лист2!$C$6:'Лист2'!$C$15,C44)-1)+1/(INDEX(Лист2!$C$6:'Лист2'!$C$15,D44)-1))</f>
        <v>33.741355463347169</v>
      </c>
      <c r="H44" s="12">
        <f t="shared" si="3"/>
        <v>33.741355463347169</v>
      </c>
      <c r="I44" s="1">
        <f t="shared" si="1"/>
        <v>1000</v>
      </c>
      <c r="J44" s="5">
        <f t="shared" si="2"/>
        <v>29.637220741955314</v>
      </c>
      <c r="K44" s="9">
        <f>ABS(Лист1!$H$3)</f>
        <v>100</v>
      </c>
      <c r="L44" s="2">
        <f t="shared" si="4"/>
        <v>70.362779258044682</v>
      </c>
    </row>
    <row r="45" spans="1:12" x14ac:dyDescent="0.25">
      <c r="A45" s="3">
        <v>26</v>
      </c>
      <c r="B45" s="3">
        <v>29</v>
      </c>
      <c r="C45" s="3">
        <v>2</v>
      </c>
      <c r="D45" s="3">
        <v>9</v>
      </c>
      <c r="E45" s="3"/>
      <c r="F45" s="5">
        <f>1/(1/(INDEX(Лист2!$B$6:'Лист2'!$B$15,C45)-1)+1/(INDEX(Лист2!$B$6:'Лист2'!$B$15,D45)-1))</f>
        <v>25.977220608469654</v>
      </c>
      <c r="G45" s="5">
        <f>1/(1/(INDEX(Лист2!$C$6:'Лист2'!$C$15,C45)-1)+1/(INDEX(Лист2!$C$6:'Лист2'!$C$15,D45)-1))</f>
        <v>25.405300077942325</v>
      </c>
      <c r="H45" s="12">
        <f t="shared" si="3"/>
        <v>25.405300077942325</v>
      </c>
      <c r="I45" s="1">
        <f t="shared" si="1"/>
        <v>1000</v>
      </c>
      <c r="J45" s="5">
        <f t="shared" si="2"/>
        <v>39.361865316766369</v>
      </c>
      <c r="K45" s="9">
        <f>ABS(Лист1!$H$3)</f>
        <v>100</v>
      </c>
      <c r="L45" s="2">
        <f t="shared" si="4"/>
        <v>60.638134683233631</v>
      </c>
    </row>
    <row r="46" spans="1:12" x14ac:dyDescent="0.25">
      <c r="A46" s="3">
        <v>27</v>
      </c>
      <c r="B46" s="3">
        <v>210</v>
      </c>
      <c r="C46" s="3">
        <v>2</v>
      </c>
      <c r="D46" s="3">
        <v>10</v>
      </c>
      <c r="E46" s="3"/>
      <c r="F46" s="5">
        <f>1/(1/(INDEX(Лист2!$B$6:'Лист2'!$B$15,C46)-1)+1/(INDEX(Лист2!$B$6:'Лист2'!$B$15,D46)-1))</f>
        <v>15.791977611940299</v>
      </c>
      <c r="G46" s="5">
        <f>1/(1/(INDEX(Лист2!$C$6:'Лист2'!$C$15,C46)-1)+1/(INDEX(Лист2!$C$6:'Лист2'!$C$15,D46)-1))</f>
        <v>15.499286733238229</v>
      </c>
      <c r="H46" s="12">
        <f t="shared" si="3"/>
        <v>15.499286733238229</v>
      </c>
      <c r="I46" s="1">
        <f t="shared" si="1"/>
        <v>1000</v>
      </c>
      <c r="J46" s="5">
        <f t="shared" si="2"/>
        <v>64.519098021168901</v>
      </c>
      <c r="K46" s="9">
        <f>ABS(Лист1!$H$3)</f>
        <v>100</v>
      </c>
      <c r="L46" s="2">
        <f t="shared" si="4"/>
        <v>35.480901978831099</v>
      </c>
    </row>
    <row r="47" spans="1:12" x14ac:dyDescent="0.25">
      <c r="A47" s="3">
        <v>28</v>
      </c>
      <c r="B47" s="3">
        <v>34</v>
      </c>
      <c r="C47" s="3">
        <v>3</v>
      </c>
      <c r="D47" s="3">
        <v>4</v>
      </c>
      <c r="E47" s="3"/>
      <c r="F47" s="5">
        <f>1/(1/(INDEX(Лист2!$B$6:'Лист2'!$B$15,C47)-1)+1/(INDEX(Лист2!$B$6:'Лист2'!$B$15,D47)-1))</f>
        <v>137.03918228279386</v>
      </c>
      <c r="G47" s="5">
        <f>1/(1/(INDEX(Лист2!$C$6:'Лист2'!$C$15,C47)-1)+1/(INDEX(Лист2!$C$6:'Лист2'!$C$15,D47)-1))</f>
        <v>134.49305555555557</v>
      </c>
      <c r="H47" s="12">
        <f t="shared" si="3"/>
        <v>134.49305555555557</v>
      </c>
      <c r="I47" s="1">
        <f t="shared" si="1"/>
        <v>1000</v>
      </c>
      <c r="J47" s="5">
        <f t="shared" si="2"/>
        <v>7.4353281354882004</v>
      </c>
      <c r="K47" s="9">
        <f>ABS(Лист1!$H$3)</f>
        <v>100</v>
      </c>
      <c r="L47" s="2">
        <f t="shared" si="4"/>
        <v>92.564671864511794</v>
      </c>
    </row>
    <row r="48" spans="1:12" x14ac:dyDescent="0.25">
      <c r="A48" s="3">
        <v>29</v>
      </c>
      <c r="B48" s="3">
        <v>35</v>
      </c>
      <c r="C48" s="3">
        <v>3</v>
      </c>
      <c r="D48" s="3">
        <v>5</v>
      </c>
      <c r="E48" s="3"/>
      <c r="F48" s="5">
        <f>1/(1/(INDEX(Лист2!$B$6:'Лист2'!$B$15,C48)-1)+1/(INDEX(Лист2!$B$6:'Лист2'!$B$15,D48)-1))</f>
        <v>89.408624229979466</v>
      </c>
      <c r="G48" s="5">
        <f>1/(1/(INDEX(Лист2!$C$6:'Лист2'!$C$15,C48)-1)+1/(INDEX(Лист2!$C$6:'Лист2'!$C$15,D48)-1))</f>
        <v>87.84937238493724</v>
      </c>
      <c r="H48" s="12">
        <f t="shared" si="3"/>
        <v>87.84937238493724</v>
      </c>
      <c r="I48" s="1">
        <f t="shared" si="1"/>
        <v>1000</v>
      </c>
      <c r="J48" s="5">
        <f t="shared" si="2"/>
        <v>11.383120594398934</v>
      </c>
      <c r="K48" s="9">
        <f>ABS(Лист1!$H$3)</f>
        <v>100</v>
      </c>
      <c r="L48" s="2">
        <f t="shared" si="4"/>
        <v>88.616879405601068</v>
      </c>
    </row>
    <row r="49" spans="1:12" x14ac:dyDescent="0.25">
      <c r="A49" s="3">
        <v>30</v>
      </c>
      <c r="B49" s="3">
        <v>36</v>
      </c>
      <c r="C49" s="3">
        <v>3</v>
      </c>
      <c r="D49" s="3">
        <v>6</v>
      </c>
      <c r="E49" s="3"/>
      <c r="F49" s="5">
        <f>1/(1/(INDEX(Лист2!$B$6:'Лист2'!$B$15,C49)-1)+1/(INDEX(Лист2!$B$6:'Лист2'!$B$15,D49)-1))</f>
        <v>59.613496932515339</v>
      </c>
      <c r="G49" s="5">
        <f>1/(1/(INDEX(Лист2!$C$6:'Лист2'!$C$15,C49)-1)+1/(INDEX(Лист2!$C$6:'Лист2'!$C$15,D49)-1))</f>
        <v>58.446606439657167</v>
      </c>
      <c r="H49" s="12">
        <f t="shared" si="3"/>
        <v>58.446606439657167</v>
      </c>
      <c r="I49" s="1">
        <f t="shared" si="1"/>
        <v>1000</v>
      </c>
      <c r="J49" s="5">
        <f t="shared" si="2"/>
        <v>17.109633234778887</v>
      </c>
      <c r="K49" s="9">
        <f>ABS(Лист1!$H$3)</f>
        <v>100</v>
      </c>
      <c r="L49" s="2">
        <f t="shared" si="4"/>
        <v>82.890366765221117</v>
      </c>
    </row>
    <row r="50" spans="1:12" x14ac:dyDescent="0.25">
      <c r="A50" s="3">
        <v>31</v>
      </c>
      <c r="B50" s="3">
        <v>37</v>
      </c>
      <c r="C50" s="3">
        <v>3</v>
      </c>
      <c r="D50" s="3">
        <v>7</v>
      </c>
      <c r="E50" s="3"/>
      <c r="F50" s="5">
        <f>1/(1/(INDEX(Лист2!$B$6:'Лист2'!$B$15,C50)-1)+1/(INDEX(Лист2!$B$6:'Лист2'!$B$15,D50)-1))</f>
        <v>38.431900946831753</v>
      </c>
      <c r="G50" s="5">
        <f>1/(1/(INDEX(Лист2!$C$6:'Лист2'!$C$15,C50)-1)+1/(INDEX(Лист2!$C$6:'Лист2'!$C$15,D50)-1))</f>
        <v>37.713932195001242</v>
      </c>
      <c r="H50" s="12">
        <f t="shared" si="3"/>
        <v>37.713932195001242</v>
      </c>
      <c r="I50" s="1">
        <f t="shared" si="1"/>
        <v>1000</v>
      </c>
      <c r="J50" s="5">
        <f t="shared" si="2"/>
        <v>26.515400060366659</v>
      </c>
      <c r="K50" s="9">
        <f>ABS(Лист1!$H$3)</f>
        <v>100</v>
      </c>
      <c r="L50" s="2">
        <f t="shared" si="4"/>
        <v>73.484599939633341</v>
      </c>
    </row>
    <row r="51" spans="1:12" x14ac:dyDescent="0.25">
      <c r="A51" s="3">
        <v>32</v>
      </c>
      <c r="B51" s="3">
        <v>38</v>
      </c>
      <c r="C51" s="3">
        <v>3</v>
      </c>
      <c r="D51" s="3">
        <v>8</v>
      </c>
      <c r="E51" s="3"/>
      <c r="F51" s="5">
        <f>1/(1/(INDEX(Лист2!$B$6:'Лист2'!$B$15,C51)-1)+1/(INDEX(Лист2!$B$6:'Лист2'!$B$15,D51)-1))</f>
        <v>33.131721756290084</v>
      </c>
      <c r="G51" s="5">
        <f>1/(1/(INDEX(Лист2!$C$6:'Лист2'!$C$15,C51)-1)+1/(INDEX(Лист2!$C$6:'Лист2'!$C$15,D51)-1))</f>
        <v>32.495348252451599</v>
      </c>
      <c r="H51" s="12">
        <f t="shared" si="3"/>
        <v>32.495348252451599</v>
      </c>
      <c r="I51" s="1">
        <f t="shared" si="1"/>
        <v>1000</v>
      </c>
      <c r="J51" s="5">
        <f t="shared" si="2"/>
        <v>30.773635421019232</v>
      </c>
      <c r="K51" s="9">
        <f>ABS(Лист1!$H$3)</f>
        <v>100</v>
      </c>
      <c r="L51" s="2">
        <f t="shared" si="4"/>
        <v>69.226364578980764</v>
      </c>
    </row>
    <row r="52" spans="1:12" x14ac:dyDescent="0.25">
      <c r="A52" s="3">
        <v>33</v>
      </c>
      <c r="B52" s="3">
        <v>39</v>
      </c>
      <c r="C52" s="3">
        <v>3</v>
      </c>
      <c r="D52" s="3">
        <v>9</v>
      </c>
      <c r="E52" s="3"/>
      <c r="F52" s="5">
        <f>1/(1/(INDEX(Лист2!$B$6:'Лист2'!$B$15,C52)-1)+1/(INDEX(Лист2!$B$6:'Лист2'!$B$15,D52)-1))</f>
        <v>25.245897500631152</v>
      </c>
      <c r="G52" s="5">
        <f>1/(1/(INDEX(Лист2!$C$6:'Лист2'!$C$15,C52)-1)+1/(INDEX(Лист2!$C$6:'Лист2'!$C$15,D52)-1))</f>
        <v>24.692406692406692</v>
      </c>
      <c r="H52" s="12">
        <f t="shared" si="3"/>
        <v>24.692406692406692</v>
      </c>
      <c r="I52" s="1">
        <f t="shared" si="1"/>
        <v>1000</v>
      </c>
      <c r="J52" s="5">
        <f t="shared" si="2"/>
        <v>40.498279995830295</v>
      </c>
      <c r="K52" s="9">
        <f>ABS(Лист1!$H$3)</f>
        <v>100</v>
      </c>
      <c r="L52" s="2">
        <f t="shared" si="4"/>
        <v>59.501720004169705</v>
      </c>
    </row>
    <row r="53" spans="1:12" x14ac:dyDescent="0.25">
      <c r="A53" s="3">
        <v>34</v>
      </c>
      <c r="B53" s="3">
        <v>310</v>
      </c>
      <c r="C53" s="3">
        <v>3</v>
      </c>
      <c r="D53" s="3">
        <v>10</v>
      </c>
      <c r="E53" s="3"/>
      <c r="F53" s="5">
        <f>1/(1/(INDEX(Лист2!$B$6:'Лист2'!$B$15,C53)-1)+1/(INDEX(Лист2!$B$6:'Лист2'!$B$15,D53)-1))</f>
        <v>15.518691588785048</v>
      </c>
      <c r="G53" s="5">
        <f>1/(1/(INDEX(Лист2!$C$6:'Лист2'!$C$15,C53)-1)+1/(INDEX(Лист2!$C$6:'Лист2'!$C$15,D53)-1))</f>
        <v>15.231013495633764</v>
      </c>
      <c r="H53" s="12">
        <f t="shared" si="3"/>
        <v>15.231013495633764</v>
      </c>
      <c r="I53" s="1">
        <f t="shared" si="1"/>
        <v>1000</v>
      </c>
      <c r="J53" s="5">
        <f t="shared" si="2"/>
        <v>65.655512700232819</v>
      </c>
      <c r="K53" s="9">
        <f>ABS(Лист1!$H$3)</f>
        <v>100</v>
      </c>
      <c r="L53" s="2">
        <f t="shared" si="4"/>
        <v>34.344487299767181</v>
      </c>
    </row>
    <row r="54" spans="1:12" x14ac:dyDescent="0.25">
      <c r="A54" s="3">
        <v>35</v>
      </c>
      <c r="B54" s="3">
        <v>45</v>
      </c>
      <c r="C54" s="3">
        <v>4</v>
      </c>
      <c r="D54" s="3">
        <v>5</v>
      </c>
      <c r="E54" s="3"/>
      <c r="F54" s="5">
        <f>1/(1/(INDEX(Лист2!$B$6:'Лист2'!$B$15,C54)-1)+1/(INDEX(Лист2!$B$6:'Лист2'!$B$15,D54)-1))</f>
        <v>76.55952380952381</v>
      </c>
      <c r="G54" s="5">
        <f>1/(1/(INDEX(Лист2!$C$6:'Лист2'!$C$15,C54)-1)+1/(INDEX(Лист2!$C$6:'Лист2'!$C$15,D54)-1))</f>
        <v>75.224242424242419</v>
      </c>
      <c r="H54" s="12">
        <f t="shared" si="3"/>
        <v>75.224242424242419</v>
      </c>
      <c r="I54" s="1">
        <f t="shared" si="1"/>
        <v>1000</v>
      </c>
      <c r="J54" s="5">
        <f t="shared" si="2"/>
        <v>13.293586851434098</v>
      </c>
      <c r="K54" s="9">
        <f>ABS(Лист1!$H$3)</f>
        <v>100</v>
      </c>
      <c r="L54" s="2">
        <f t="shared" si="4"/>
        <v>86.7064131485659</v>
      </c>
    </row>
    <row r="55" spans="1:12" x14ac:dyDescent="0.25">
      <c r="A55" s="3">
        <v>36</v>
      </c>
      <c r="B55" s="3">
        <v>46</v>
      </c>
      <c r="C55" s="3">
        <v>4</v>
      </c>
      <c r="D55" s="3">
        <v>6</v>
      </c>
      <c r="E55" s="3"/>
      <c r="F55" s="5">
        <f>1/(1/(INDEX(Лист2!$B$6:'Лист2'!$B$15,C55)-1)+1/(INDEX(Лист2!$B$6:'Лист2'!$B$15,D55)-1))</f>
        <v>53.613974403320654</v>
      </c>
      <c r="G55" s="5">
        <f>1/(1/(INDEX(Лист2!$C$6:'Лист2'!$C$15,C55)-1)+1/(INDEX(Лист2!$C$6:'Лист2'!$C$15,D55)-1))</f>
        <v>52.575960521677828</v>
      </c>
      <c r="H55" s="12">
        <f t="shared" si="3"/>
        <v>52.575960521677828</v>
      </c>
      <c r="I55" s="1">
        <f t="shared" si="1"/>
        <v>1000</v>
      </c>
      <c r="J55" s="5">
        <f t="shared" si="2"/>
        <v>19.020099491814051</v>
      </c>
      <c r="K55" s="9">
        <f>ABS(Лист1!$H$3)</f>
        <v>100</v>
      </c>
      <c r="L55" s="2">
        <f t="shared" si="4"/>
        <v>80.979900508185949</v>
      </c>
    </row>
    <row r="56" spans="1:12" x14ac:dyDescent="0.25">
      <c r="A56" s="3">
        <v>37</v>
      </c>
      <c r="B56" s="3">
        <v>47</v>
      </c>
      <c r="C56" s="3">
        <v>4</v>
      </c>
      <c r="D56" s="3">
        <v>7</v>
      </c>
      <c r="E56" s="3"/>
      <c r="F56" s="5">
        <f>1/(1/(INDEX(Лист2!$B$6:'Лист2'!$B$15,C56)-1)+1/(INDEX(Лист2!$B$6:'Лист2'!$B$15,D56)-1))</f>
        <v>35.845917976236102</v>
      </c>
      <c r="G56" s="5">
        <f>1/(1/(INDEX(Лист2!$C$6:'Лист2'!$C$15,C56)-1)+1/(INDEX(Лист2!$C$6:'Лист2'!$C$15,D56)-1))</f>
        <v>35.179226864506056</v>
      </c>
      <c r="H56" s="12">
        <f t="shared" si="3"/>
        <v>35.179226864506056</v>
      </c>
      <c r="I56" s="1">
        <f t="shared" si="1"/>
        <v>1000</v>
      </c>
      <c r="J56" s="5">
        <f t="shared" si="2"/>
        <v>28.425866317401823</v>
      </c>
      <c r="K56" s="9">
        <f>ABS(Лист1!$H$3)</f>
        <v>100</v>
      </c>
      <c r="L56" s="2">
        <f t="shared" si="4"/>
        <v>71.574133682598173</v>
      </c>
    </row>
    <row r="57" spans="1:12" x14ac:dyDescent="0.25">
      <c r="A57" s="3">
        <v>38</v>
      </c>
      <c r="B57" s="3">
        <v>48</v>
      </c>
      <c r="C57" s="3">
        <v>4</v>
      </c>
      <c r="D57" s="3">
        <v>8</v>
      </c>
      <c r="E57" s="3"/>
      <c r="F57" s="5">
        <f>1/(1/(INDEX(Лист2!$B$6:'Лист2'!$B$15,C57)-1)+1/(INDEX(Лист2!$B$6:'Лист2'!$B$15,D57)-1))</f>
        <v>31.191823899371069</v>
      </c>
      <c r="G57" s="5">
        <f>1/(1/(INDEX(Лист2!$C$6:'Лист2'!$C$15,C57)-1)+1/(INDEX(Лист2!$C$6:'Лист2'!$C$15,D57)-1))</f>
        <v>30.595915098117743</v>
      </c>
      <c r="H57" s="12">
        <f t="shared" si="3"/>
        <v>30.595915098117743</v>
      </c>
      <c r="I57" s="1">
        <f t="shared" si="1"/>
        <v>1000</v>
      </c>
      <c r="J57" s="5">
        <f t="shared" si="2"/>
        <v>32.684101678054397</v>
      </c>
      <c r="K57" s="9">
        <f>ABS(Лист1!$H$3)</f>
        <v>100</v>
      </c>
      <c r="L57" s="2">
        <f t="shared" si="4"/>
        <v>67.31589832194561</v>
      </c>
    </row>
    <row r="58" spans="1:12" x14ac:dyDescent="0.25">
      <c r="A58" s="3">
        <v>39</v>
      </c>
      <c r="B58" s="3">
        <v>49</v>
      </c>
      <c r="C58" s="3">
        <v>4</v>
      </c>
      <c r="D58" s="3">
        <v>9</v>
      </c>
      <c r="E58" s="3"/>
      <c r="F58" s="5">
        <f>1/(1/(INDEX(Лист2!$B$6:'Лист2'!$B$15,C58)-1)+1/(INDEX(Лист2!$B$6:'Лист2'!$B$15,D58)-1))</f>
        <v>24.103631170950631</v>
      </c>
      <c r="G58" s="5">
        <f>1/(1/(INDEX(Лист2!$C$6:'Лист2'!$C$15,C58)-1)+1/(INDEX(Лист2!$C$6:'Лист2'!$C$15,D58)-1))</f>
        <v>23.580041580041581</v>
      </c>
      <c r="H58" s="12">
        <f t="shared" si="3"/>
        <v>23.580041580041581</v>
      </c>
      <c r="I58" s="1">
        <f t="shared" si="1"/>
        <v>1000</v>
      </c>
      <c r="J58" s="5">
        <f t="shared" si="2"/>
        <v>42.408746252865456</v>
      </c>
      <c r="K58" s="9">
        <f>ABS(Лист1!$H$3)</f>
        <v>100</v>
      </c>
      <c r="L58" s="2">
        <f t="shared" si="4"/>
        <v>57.591253747134544</v>
      </c>
    </row>
    <row r="59" spans="1:12" x14ac:dyDescent="0.25">
      <c r="A59" s="3">
        <v>40</v>
      </c>
      <c r="B59" s="3">
        <v>410</v>
      </c>
      <c r="C59" s="3">
        <v>4</v>
      </c>
      <c r="D59" s="3">
        <v>10</v>
      </c>
      <c r="E59" s="3"/>
      <c r="F59" s="5">
        <f>1/(1/(INDEX(Лист2!$B$6:'Лист2'!$B$15,C59)-1)+1/(INDEX(Лист2!$B$6:'Лист2'!$B$15,D59)-1))</f>
        <v>15.07941929974381</v>
      </c>
      <c r="G59" s="5">
        <f>1/(1/(INDEX(Лист2!$C$6:'Лист2'!$C$15,C59)-1)+1/(INDEX(Лист2!$C$6:'Лист2'!$C$15,D59)-1))</f>
        <v>14.80034797738147</v>
      </c>
      <c r="H59" s="12">
        <f t="shared" si="3"/>
        <v>14.80034797738147</v>
      </c>
      <c r="I59" s="1">
        <f t="shared" si="1"/>
        <v>1000</v>
      </c>
      <c r="J59" s="5">
        <f t="shared" si="2"/>
        <v>67.565978957267973</v>
      </c>
      <c r="K59" s="9">
        <f>ABS(Лист1!$H$3)</f>
        <v>100</v>
      </c>
      <c r="L59" s="2">
        <f t="shared" si="4"/>
        <v>32.434021042732027</v>
      </c>
    </row>
    <row r="60" spans="1:12" x14ac:dyDescent="0.25">
      <c r="A60" s="3">
        <v>41</v>
      </c>
      <c r="B60" s="3">
        <v>56</v>
      </c>
      <c r="C60" s="3">
        <v>5</v>
      </c>
      <c r="D60" s="3">
        <v>6</v>
      </c>
      <c r="E60" s="3"/>
      <c r="F60" s="5">
        <f>1/(1/(INDEX(Лист2!$B$6:'Лист2'!$B$15,C60)-1)+1/(INDEX(Лист2!$B$6:'Лист2'!$B$15,D60)-1))</f>
        <v>44.367001586462187</v>
      </c>
      <c r="G60" s="5">
        <f>1/(1/(INDEX(Лист2!$C$6:'Лист2'!$C$15,C60)-1)+1/(INDEX(Лист2!$C$6:'Лист2'!$C$15,D60)-1))</f>
        <v>43.539041464728058</v>
      </c>
      <c r="H60" s="12">
        <f t="shared" si="3"/>
        <v>43.539041464728058</v>
      </c>
      <c r="I60" s="1">
        <f t="shared" si="1"/>
        <v>1000</v>
      </c>
      <c r="J60" s="5">
        <f t="shared" si="2"/>
        <v>22.967891950724781</v>
      </c>
      <c r="K60" s="9">
        <f>ABS(Лист1!$H$3)</f>
        <v>100</v>
      </c>
      <c r="L60" s="2">
        <f t="shared" si="4"/>
        <v>77.032108049275223</v>
      </c>
    </row>
    <row r="61" spans="1:12" x14ac:dyDescent="0.25">
      <c r="A61" s="3">
        <v>42</v>
      </c>
      <c r="B61" s="3">
        <v>57</v>
      </c>
      <c r="C61" s="3">
        <v>5</v>
      </c>
      <c r="D61" s="3">
        <v>7</v>
      </c>
      <c r="E61" s="3"/>
      <c r="F61" s="5">
        <f>1/(1/(INDEX(Лист2!$B$6:'Лист2'!$B$15,C61)-1)+1/(INDEX(Лист2!$B$6:'Лист2'!$B$15,D61)-1))</f>
        <v>31.461777501553762</v>
      </c>
      <c r="G61" s="5">
        <f>1/(1/(INDEX(Лист2!$C$6:'Лист2'!$C$15,C61)-1)+1/(INDEX(Лист2!$C$6:'Лист2'!$C$15,D61)-1))</f>
        <v>30.889310562934853</v>
      </c>
      <c r="H61" s="12">
        <f t="shared" si="3"/>
        <v>30.889310562934853</v>
      </c>
      <c r="I61" s="1">
        <f t="shared" si="1"/>
        <v>1000</v>
      </c>
      <c r="J61" s="5">
        <f t="shared" si="2"/>
        <v>32.373658776312553</v>
      </c>
      <c r="K61" s="9">
        <f>ABS(Лист1!$H$3)</f>
        <v>100</v>
      </c>
      <c r="L61" s="2">
        <f t="shared" si="4"/>
        <v>67.626341223687447</v>
      </c>
    </row>
    <row r="62" spans="1:12" x14ac:dyDescent="0.25">
      <c r="A62" s="3">
        <v>43</v>
      </c>
      <c r="B62" s="3">
        <v>58</v>
      </c>
      <c r="C62" s="3">
        <v>5</v>
      </c>
      <c r="D62" s="3">
        <v>8</v>
      </c>
      <c r="E62" s="3"/>
      <c r="F62" s="5">
        <f>1/(1/(INDEX(Лист2!$B$6:'Лист2'!$B$15,C62)-1)+1/(INDEX(Лист2!$B$6:'Лист2'!$B$15,D62)-1))</f>
        <v>27.818652849740936</v>
      </c>
      <c r="G62" s="5">
        <f>1/(1/(INDEX(Лист2!$C$6:'Лист2'!$C$15,C62)-1)+1/(INDEX(Лист2!$C$6:'Лист2'!$C$15,D62)-1))</f>
        <v>27.298615688859591</v>
      </c>
      <c r="H62" s="12">
        <f t="shared" si="3"/>
        <v>27.298615688859591</v>
      </c>
      <c r="I62" s="1">
        <f t="shared" si="1"/>
        <v>1000</v>
      </c>
      <c r="J62" s="5">
        <f t="shared" si="2"/>
        <v>36.63189413696513</v>
      </c>
      <c r="K62" s="9">
        <f>ABS(Лист1!$H$3)</f>
        <v>100</v>
      </c>
      <c r="L62" s="2">
        <f t="shared" si="4"/>
        <v>63.36810586303487</v>
      </c>
    </row>
    <row r="63" spans="1:12" x14ac:dyDescent="0.25">
      <c r="A63" s="3">
        <v>44</v>
      </c>
      <c r="B63" s="3">
        <v>59</v>
      </c>
      <c r="C63" s="3">
        <v>5</v>
      </c>
      <c r="D63" s="3">
        <v>9</v>
      </c>
      <c r="E63" s="3"/>
      <c r="F63" s="5">
        <f>1/(1/(INDEX(Лист2!$B$6:'Лист2'!$B$15,C63)-1)+1/(INDEX(Лист2!$B$6:'Лист2'!$B$15,D63)-1))</f>
        <v>22.038594073053069</v>
      </c>
      <c r="G63" s="5">
        <f>1/(1/(INDEX(Лист2!$C$6:'Лист2'!$C$15,C63)-1)+1/(INDEX(Лист2!$C$6:'Лист2'!$C$15,D63)-1))</f>
        <v>21.571929824561405</v>
      </c>
      <c r="H63" s="12">
        <f t="shared" si="3"/>
        <v>21.571929824561405</v>
      </c>
      <c r="I63" s="1">
        <f t="shared" si="1"/>
        <v>1000</v>
      </c>
      <c r="J63" s="5">
        <f t="shared" si="2"/>
        <v>46.356538711776182</v>
      </c>
      <c r="K63" s="9">
        <f>ABS(Лист1!$H$3)</f>
        <v>100</v>
      </c>
      <c r="L63" s="2">
        <f t="shared" si="4"/>
        <v>53.643461288223818</v>
      </c>
    </row>
    <row r="64" spans="1:12" x14ac:dyDescent="0.25">
      <c r="A64" s="3">
        <v>45</v>
      </c>
      <c r="B64" s="3">
        <v>510</v>
      </c>
      <c r="C64" s="3">
        <v>5</v>
      </c>
      <c r="D64" s="3">
        <v>10</v>
      </c>
      <c r="E64" s="3"/>
      <c r="F64" s="5">
        <f>1/(1/(INDEX(Лист2!$B$6:'Лист2'!$B$15,C64)-1)+1/(INDEX(Лист2!$B$6:'Лист2'!$B$15,D64)-1))</f>
        <v>14.24441132637854</v>
      </c>
      <c r="G64" s="5">
        <f>1/(1/(INDEX(Лист2!$C$6:'Лист2'!$C$15,C64)-1)+1/(INDEX(Лист2!$C$6:'Лист2'!$C$15,D64)-1))</f>
        <v>13.983320697498105</v>
      </c>
      <c r="H64" s="12">
        <f t="shared" si="3"/>
        <v>13.983320697498105</v>
      </c>
      <c r="I64" s="1">
        <f t="shared" si="1"/>
        <v>1000</v>
      </c>
      <c r="J64" s="5">
        <f t="shared" si="2"/>
        <v>71.513771416178699</v>
      </c>
      <c r="K64" s="9">
        <f>ABS(Лист1!$H$3)</f>
        <v>100</v>
      </c>
      <c r="L64" s="2">
        <f t="shared" si="4"/>
        <v>28.486228583821301</v>
      </c>
    </row>
    <row r="65" spans="1:12" x14ac:dyDescent="0.25">
      <c r="A65" s="3">
        <v>46</v>
      </c>
      <c r="B65" s="3">
        <v>67</v>
      </c>
      <c r="C65" s="3">
        <v>6</v>
      </c>
      <c r="D65" s="3">
        <v>7</v>
      </c>
      <c r="E65" s="3"/>
      <c r="F65" s="5">
        <f>1/(1/(INDEX(Лист2!$B$6:'Лист2'!$B$15,C65)-1)+1/(INDEX(Лист2!$B$6:'Лист2'!$B$15,D65)-1))</f>
        <v>26.756052631578946</v>
      </c>
      <c r="G65" s="5">
        <f>1/(1/(INDEX(Лист2!$C$6:'Лист2'!$C$15,C65)-1)+1/(INDEX(Лист2!$C$6:'Лист2'!$C$15,D65)-1))</f>
        <v>26.246601073345261</v>
      </c>
      <c r="H65" s="12">
        <f t="shared" si="3"/>
        <v>26.246601073345261</v>
      </c>
      <c r="I65" s="1">
        <f t="shared" si="1"/>
        <v>1000</v>
      </c>
      <c r="J65" s="5">
        <f t="shared" si="2"/>
        <v>38.100171416692511</v>
      </c>
      <c r="K65" s="9">
        <f>ABS(Лист1!$H$3)</f>
        <v>100</v>
      </c>
      <c r="L65" s="2">
        <f t="shared" si="4"/>
        <v>61.899828583307489</v>
      </c>
    </row>
    <row r="66" spans="1:12" x14ac:dyDescent="0.25">
      <c r="A66" s="3">
        <v>47</v>
      </c>
      <c r="B66" s="3">
        <v>68</v>
      </c>
      <c r="C66" s="3">
        <v>6</v>
      </c>
      <c r="D66" s="3">
        <v>8</v>
      </c>
      <c r="E66" s="3"/>
      <c r="F66" s="5">
        <f>1/(1/(INDEX(Лист2!$B$6:'Лист2'!$B$15,C66)-1)+1/(INDEX(Лист2!$B$6:'Лист2'!$B$15,D66)-1))</f>
        <v>24.07479069767442</v>
      </c>
      <c r="G66" s="5">
        <f>1/(1/(INDEX(Лист2!$C$6:'Лист2'!$C$15,C66)-1)+1/(INDEX(Лист2!$C$6:'Лист2'!$C$15,D66)-1))</f>
        <v>23.608064516129037</v>
      </c>
      <c r="H66" s="12">
        <f t="shared" si="3"/>
        <v>23.608064516129037</v>
      </c>
      <c r="I66" s="1">
        <f t="shared" si="1"/>
        <v>1000</v>
      </c>
      <c r="J66" s="5">
        <f t="shared" si="2"/>
        <v>42.358406777345074</v>
      </c>
      <c r="K66" s="9">
        <f>ABS(Лист1!$H$3)</f>
        <v>100</v>
      </c>
      <c r="L66" s="2">
        <f t="shared" si="4"/>
        <v>57.641593222654926</v>
      </c>
    </row>
    <row r="67" spans="1:12" x14ac:dyDescent="0.25">
      <c r="A67" s="3">
        <v>48</v>
      </c>
      <c r="B67" s="3">
        <v>69</v>
      </c>
      <c r="C67" s="3">
        <v>6</v>
      </c>
      <c r="D67" s="3">
        <v>9</v>
      </c>
      <c r="E67" s="3"/>
      <c r="F67" s="5">
        <f>1/(1/(INDEX(Лист2!$B$6:'Лист2'!$B$15,C67)-1)+1/(INDEX(Лист2!$B$6:'Лист2'!$B$15,D67)-1))</f>
        <v>19.621283095723015</v>
      </c>
      <c r="G67" s="5">
        <f>1/(1/(INDEX(Лист2!$C$6:'Лист2'!$C$15,C67)-1)+1/(INDEX(Лист2!$C$6:'Лист2'!$C$15,D67)-1))</f>
        <v>19.200103950103948</v>
      </c>
      <c r="H67" s="12">
        <f t="shared" si="3"/>
        <v>19.200103950103948</v>
      </c>
      <c r="I67" s="1">
        <f t="shared" si="1"/>
        <v>1000</v>
      </c>
      <c r="J67" s="5">
        <f t="shared" si="2"/>
        <v>52.083051352156147</v>
      </c>
      <c r="K67" s="9">
        <f>ABS(Лист1!$H$3)</f>
        <v>100</v>
      </c>
      <c r="L67" s="2">
        <f t="shared" si="4"/>
        <v>47.916948647843853</v>
      </c>
    </row>
    <row r="68" spans="1:12" x14ac:dyDescent="0.25">
      <c r="A68" s="3">
        <v>49</v>
      </c>
      <c r="B68" s="3">
        <v>610</v>
      </c>
      <c r="C68" s="3">
        <v>6</v>
      </c>
      <c r="D68" s="3">
        <v>10</v>
      </c>
      <c r="E68" s="3"/>
      <c r="F68" s="5">
        <f>1/(1/(INDEX(Лист2!$B$6:'Лист2'!$B$15,C68)-1)+1/(INDEX(Лист2!$B$6:'Лист2'!$B$15,D68)-1))</f>
        <v>13.193814432989688</v>
      </c>
      <c r="G68" s="5">
        <f>1/(1/(INDEX(Лист2!$C$6:'Лист2'!$C$15,C68)-1)+1/(INDEX(Лист2!$C$6:'Лист2'!$C$15,D68)-1))</f>
        <v>12.946612149532712</v>
      </c>
      <c r="H68" s="12">
        <f t="shared" si="3"/>
        <v>12.946612149532712</v>
      </c>
      <c r="I68" s="1">
        <f t="shared" si="1"/>
        <v>1000</v>
      </c>
      <c r="J68" s="5">
        <f t="shared" si="2"/>
        <v>77.24028405655865</v>
      </c>
      <c r="K68" s="9">
        <f>ABS(Лист1!$H$3)</f>
        <v>100</v>
      </c>
      <c r="L68" s="2">
        <f t="shared" si="4"/>
        <v>22.75971594344135</v>
      </c>
    </row>
    <row r="69" spans="1:12" x14ac:dyDescent="0.25">
      <c r="A69" s="3">
        <v>50</v>
      </c>
      <c r="B69" s="3">
        <v>78</v>
      </c>
      <c r="C69" s="3">
        <v>7</v>
      </c>
      <c r="D69" s="3">
        <v>8</v>
      </c>
      <c r="E69" s="3"/>
      <c r="F69" s="5">
        <f>1/(1/(INDEX(Лист2!$B$6:'Лист2'!$B$15,C69)-1)+1/(INDEX(Лист2!$B$6:'Лист2'!$B$15,D69)-1))</f>
        <v>19.691803278688525</v>
      </c>
      <c r="G69" s="5">
        <f>1/(1/(INDEX(Лист2!$C$6:'Лист2'!$C$15,C69)-1)+1/(INDEX(Лист2!$C$6:'Лист2'!$C$15,D69)-1))</f>
        <v>19.318380462724939</v>
      </c>
      <c r="H69" s="12">
        <f t="shared" si="3"/>
        <v>19.318380462724939</v>
      </c>
      <c r="I69" s="1">
        <f t="shared" si="1"/>
        <v>1000</v>
      </c>
      <c r="J69" s="5">
        <f t="shared" si="2"/>
        <v>51.76417360293285</v>
      </c>
      <c r="K69" s="9">
        <f>ABS(Лист1!$H$3)</f>
        <v>100</v>
      </c>
      <c r="L69" s="2">
        <f t="shared" si="4"/>
        <v>48.23582639706715</v>
      </c>
    </row>
    <row r="70" spans="1:12" x14ac:dyDescent="0.25">
      <c r="A70" s="3">
        <v>51</v>
      </c>
      <c r="B70" s="3">
        <v>79</v>
      </c>
      <c r="C70" s="3">
        <v>7</v>
      </c>
      <c r="D70" s="3">
        <v>9</v>
      </c>
      <c r="E70" s="3"/>
      <c r="F70" s="5">
        <f>1/(1/(INDEX(Лист2!$B$6:'Лист2'!$B$15,C70)-1)+1/(INDEX(Лист2!$B$6:'Лист2'!$B$15,D70)-1))</f>
        <v>16.608428571428572</v>
      </c>
      <c r="G70" s="5">
        <f>1/(1/(INDEX(Лист2!$C$6:'Лист2'!$C$15,C70)-1)+1/(INDEX(Лист2!$C$6:'Лист2'!$C$15,D70)-1))</f>
        <v>16.263119533527696</v>
      </c>
      <c r="H70" s="12">
        <f t="shared" si="3"/>
        <v>16.263119533527696</v>
      </c>
      <c r="I70" s="1">
        <f t="shared" si="1"/>
        <v>1000</v>
      </c>
      <c r="J70" s="5">
        <f t="shared" si="2"/>
        <v>61.488818177743916</v>
      </c>
      <c r="K70" s="9">
        <f>ABS(Лист1!$H$3)</f>
        <v>100</v>
      </c>
      <c r="L70" s="2">
        <f t="shared" si="4"/>
        <v>38.511181822256084</v>
      </c>
    </row>
    <row r="71" spans="1:12" x14ac:dyDescent="0.25">
      <c r="A71" s="3">
        <v>52</v>
      </c>
      <c r="B71" s="3">
        <v>710</v>
      </c>
      <c r="C71" s="3">
        <v>7</v>
      </c>
      <c r="D71" s="3">
        <v>10</v>
      </c>
      <c r="E71" s="3"/>
      <c r="F71" s="5">
        <f>1/(1/(INDEX(Лист2!$B$6:'Лист2'!$B$15,C71)-1)+1/(INDEX(Лист2!$B$6:'Лист2'!$B$15,D71)-1))</f>
        <v>11.75939086294416</v>
      </c>
      <c r="G71" s="5">
        <f>1/(1/(INDEX(Лист2!$C$6:'Лист2'!$C$15,C71)-1)+1/(INDEX(Лист2!$C$6:'Лист2'!$C$15,D71)-1))</f>
        <v>11.541206896551724</v>
      </c>
      <c r="H71" s="12">
        <f t="shared" si="3"/>
        <v>11.541206896551724</v>
      </c>
      <c r="I71" s="1">
        <f t="shared" si="1"/>
        <v>1000</v>
      </c>
      <c r="J71" s="5">
        <f t="shared" si="2"/>
        <v>86.646050882146426</v>
      </c>
      <c r="K71" s="9">
        <f>ABS(Лист1!$H$3)</f>
        <v>100</v>
      </c>
      <c r="L71" s="2">
        <f t="shared" si="4"/>
        <v>13.353949117853574</v>
      </c>
    </row>
    <row r="72" spans="1:12" x14ac:dyDescent="0.25">
      <c r="A72" s="3">
        <v>53</v>
      </c>
      <c r="B72" s="3">
        <v>89</v>
      </c>
      <c r="C72" s="3">
        <v>8</v>
      </c>
      <c r="D72" s="3">
        <v>9</v>
      </c>
      <c r="E72" s="3"/>
      <c r="F72" s="5">
        <f>1/(1/(INDEX(Лист2!$B$6:'Лист2'!$B$15,C72)-1)+1/(INDEX(Лист2!$B$6:'Лист2'!$B$15,D72)-1))</f>
        <v>15.534488188976377</v>
      </c>
      <c r="G72" s="5">
        <f>1/(1/(INDEX(Лист2!$C$6:'Лист2'!$C$15,C72)-1)+1/(INDEX(Лист2!$C$6:'Лист2'!$C$15,D72)-1))</f>
        <v>15.209807073954984</v>
      </c>
      <c r="H72" s="12">
        <f t="shared" si="3"/>
        <v>15.209807073954984</v>
      </c>
      <c r="I72" s="1">
        <f t="shared" si="1"/>
        <v>1000</v>
      </c>
      <c r="J72" s="5">
        <f t="shared" si="2"/>
        <v>65.747053538396486</v>
      </c>
      <c r="K72" s="9">
        <f>ABS(Лист1!$H$3)</f>
        <v>100</v>
      </c>
      <c r="L72" s="2">
        <f t="shared" si="4"/>
        <v>34.252946461603514</v>
      </c>
    </row>
    <row r="73" spans="1:12" x14ac:dyDescent="0.25">
      <c r="A73" s="3">
        <v>54</v>
      </c>
      <c r="B73" s="3">
        <v>810</v>
      </c>
      <c r="C73" s="3">
        <v>8</v>
      </c>
      <c r="D73" s="3">
        <v>10</v>
      </c>
      <c r="E73" s="3"/>
      <c r="F73" s="5">
        <f>1/(1/(INDEX(Лист2!$B$6:'Лист2'!$B$15,C73)-1)+1/(INDEX(Лист2!$B$6:'Лист2'!$B$15,D73)-1))</f>
        <v>11.210646387832698</v>
      </c>
      <c r="G73" s="5">
        <f>1/(1/(INDEX(Лист2!$C$6:'Лист2'!$C$15,C73)-1)+1/(INDEX(Лист2!$C$6:'Лист2'!$C$15,D73)-1))</f>
        <v>11.000581395348837</v>
      </c>
      <c r="H73" s="12">
        <f t="shared" si="3"/>
        <v>11.000581395348837</v>
      </c>
      <c r="I73" s="1">
        <f t="shared" si="1"/>
        <v>1000</v>
      </c>
      <c r="J73" s="5">
        <f t="shared" si="2"/>
        <v>90.904286242799017</v>
      </c>
      <c r="K73" s="9">
        <f>ABS(Лист1!$H$3)</f>
        <v>100</v>
      </c>
      <c r="L73" s="2">
        <f t="shared" si="4"/>
        <v>9.0957137572009827</v>
      </c>
    </row>
    <row r="74" spans="1:12" x14ac:dyDescent="0.25">
      <c r="A74" s="3">
        <v>55</v>
      </c>
      <c r="B74" s="3">
        <v>910</v>
      </c>
      <c r="C74" s="3">
        <v>9</v>
      </c>
      <c r="D74" s="3">
        <v>10</v>
      </c>
      <c r="E74" s="3"/>
      <c r="F74" s="5">
        <f>1/(1/(INDEX(Лист2!$B$6:'Лист2'!$B$15,C74)-1)+1/(INDEX(Лист2!$B$6:'Лист2'!$B$15,D74)-1))</f>
        <v>10.139030023094689</v>
      </c>
      <c r="G74" s="5">
        <f>1/(1/(INDEX(Лист2!$C$6:'Лист2'!$C$15,C74)-1)+1/(INDEX(Лист2!$C$6:'Лист2'!$C$15,D74)-1))</f>
        <v>9.9375</v>
      </c>
      <c r="H74" s="12">
        <f t="shared" si="3"/>
        <v>9.9375</v>
      </c>
      <c r="I74" s="1">
        <f t="shared" si="1"/>
        <v>1000</v>
      </c>
      <c r="J74" s="5">
        <f t="shared" si="2"/>
        <v>100.62893081761007</v>
      </c>
      <c r="K74" s="9">
        <f>ABS(Лист1!$H$3)</f>
        <v>100</v>
      </c>
      <c r="L74" s="2">
        <f t="shared" si="4"/>
        <v>0.62893081761006897</v>
      </c>
    </row>
    <row r="75" spans="1:12" x14ac:dyDescent="0.25">
      <c r="A75" s="3">
        <v>56</v>
      </c>
      <c r="B75" s="3">
        <v>123</v>
      </c>
      <c r="C75" s="3">
        <v>1</v>
      </c>
      <c r="D75" s="3">
        <v>2</v>
      </c>
      <c r="E75" s="4">
        <v>3</v>
      </c>
      <c r="F75" s="5">
        <f>1/(1/(INDEX(Лист2!$B$6:'Лист2'!$B$15,C75)-1)+1/(INDEX(Лист2!$B$6:'Лист2'!$B$15,D75)-1)+1/(INDEX(Лист2!$B$6:'Лист2'!$B$15,E75)-1))</f>
        <v>194.46005207706392</v>
      </c>
      <c r="G75" s="5">
        <f>1/(1/(INDEX(Лист2!$C$6:'Лист2'!$C$15,C75)-1)+1/(INDEX(Лист2!$C$6:'Лист2'!$C$15,D75)-1)+1/(INDEX(Лист2!$C$6:'Лист2'!$C$15,E75)-1))</f>
        <v>190.75166624350533</v>
      </c>
      <c r="H75" s="12">
        <f t="shared" si="3"/>
        <v>190.75166624350533</v>
      </c>
      <c r="I75" s="1">
        <f t="shared" si="1"/>
        <v>1000</v>
      </c>
      <c r="J75" s="5">
        <f t="shared" si="2"/>
        <v>5.2424181643763115</v>
      </c>
      <c r="K75" s="9">
        <f>ABS(Лист1!$H$3)</f>
        <v>100</v>
      </c>
      <c r="L75" s="2">
        <f t="shared" si="4"/>
        <v>94.757581835623682</v>
      </c>
    </row>
    <row r="76" spans="1:12" x14ac:dyDescent="0.25">
      <c r="A76" s="3">
        <v>57</v>
      </c>
      <c r="B76" s="3">
        <v>124</v>
      </c>
      <c r="C76" s="3">
        <v>1</v>
      </c>
      <c r="D76" s="3">
        <v>2</v>
      </c>
      <c r="E76" s="4">
        <v>4</v>
      </c>
      <c r="F76" s="5">
        <f>1/(1/(INDEX(Лист2!$B$6:'Лист2'!$B$15,C76)-1)+1/(INDEX(Лист2!$B$6:'Лист2'!$B$15,D76)-1)+1/(INDEX(Лист2!$B$6:'Лист2'!$B$15,E76)-1))</f>
        <v>142.45880294967947</v>
      </c>
      <c r="G76" s="5">
        <f>1/(1/(INDEX(Лист2!$C$6:'Лист2'!$C$15,C76)-1)+1/(INDEX(Лист2!$C$6:'Лист2'!$C$15,D76)-1)+1/(INDEX(Лист2!$C$6:'Лист2'!$C$15,E76)-1))</f>
        <v>139.80374085265461</v>
      </c>
      <c r="H76" s="12">
        <f t="shared" si="3"/>
        <v>139.80374085265461</v>
      </c>
      <c r="I76" s="1">
        <f t="shared" si="1"/>
        <v>1000</v>
      </c>
      <c r="J76" s="5">
        <f t="shared" si="2"/>
        <v>7.152884421411474</v>
      </c>
      <c r="K76" s="9">
        <f>ABS(Лист1!$H$3)</f>
        <v>100</v>
      </c>
      <c r="L76" s="2">
        <f t="shared" si="4"/>
        <v>92.847115578588529</v>
      </c>
    </row>
    <row r="77" spans="1:12" x14ac:dyDescent="0.25">
      <c r="A77" s="3">
        <v>58</v>
      </c>
      <c r="B77" s="3">
        <v>125</v>
      </c>
      <c r="C77" s="3">
        <v>1</v>
      </c>
      <c r="D77" s="3">
        <v>2</v>
      </c>
      <c r="E77" s="4">
        <v>5</v>
      </c>
      <c r="F77" s="5">
        <f>1/(1/(INDEX(Лист2!$B$6:'Лист2'!$B$15,C77)-1)+1/(INDEX(Лист2!$B$6:'Лист2'!$B$15,D77)-1)+1/(INDEX(Лист2!$B$6:'Лист2'!$B$15,E77)-1))</f>
        <v>91.684293774052534</v>
      </c>
      <c r="G77" s="5">
        <f>1/(1/(INDEX(Лист2!$C$6:'Лист2'!$C$15,C77)-1)+1/(INDEX(Лист2!$C$6:'Лист2'!$C$15,D77)-1)+1/(INDEX(Лист2!$C$6:'Лист2'!$C$15,E77)-1))</f>
        <v>90.084596712536168</v>
      </c>
      <c r="H77" s="12">
        <f t="shared" si="3"/>
        <v>90.084596712536168</v>
      </c>
      <c r="I77" s="1">
        <f t="shared" si="1"/>
        <v>1000</v>
      </c>
      <c r="J77" s="5">
        <f t="shared" si="2"/>
        <v>11.100676880322206</v>
      </c>
      <c r="K77" s="9">
        <f>ABS(Лист1!$H$3)</f>
        <v>100</v>
      </c>
      <c r="L77" s="2">
        <f t="shared" si="4"/>
        <v>88.899323119677788</v>
      </c>
    </row>
    <row r="78" spans="1:12" x14ac:dyDescent="0.25">
      <c r="A78" s="3">
        <v>59</v>
      </c>
      <c r="B78" s="3">
        <v>126</v>
      </c>
      <c r="C78" s="3">
        <v>1</v>
      </c>
      <c r="D78" s="3">
        <v>2</v>
      </c>
      <c r="E78" s="4">
        <v>6</v>
      </c>
      <c r="F78" s="5">
        <f>1/(1/(INDEX(Лист2!$B$6:'Лист2'!$B$15,C78)-1)+1/(INDEX(Лист2!$B$6:'Лист2'!$B$15,D78)-1)+1/(INDEX(Лист2!$B$6:'Лист2'!$B$15,E78)-1))</f>
        <v>60.616659782571929</v>
      </c>
      <c r="G78" s="5">
        <f>1/(1/(INDEX(Лист2!$C$6:'Лист2'!$C$15,C78)-1)+1/(INDEX(Лист2!$C$6:'Лист2'!$C$15,D78)-1)+1/(INDEX(Лист2!$C$6:'Лист2'!$C$15,E78)-1))</f>
        <v>59.427630429295384</v>
      </c>
      <c r="H78" s="12">
        <f t="shared" si="3"/>
        <v>59.427630429295384</v>
      </c>
      <c r="I78" s="1">
        <f t="shared" si="1"/>
        <v>1000</v>
      </c>
      <c r="J78" s="5">
        <f t="shared" si="2"/>
        <v>16.827189520702159</v>
      </c>
      <c r="K78" s="9">
        <f>ABS(Лист1!$H$3)</f>
        <v>100</v>
      </c>
      <c r="L78" s="2">
        <f t="shared" si="4"/>
        <v>83.172810479297837</v>
      </c>
    </row>
    <row r="79" spans="1:12" x14ac:dyDescent="0.25">
      <c r="A79" s="3">
        <v>60</v>
      </c>
      <c r="B79" s="3">
        <v>127</v>
      </c>
      <c r="C79" s="3">
        <v>1</v>
      </c>
      <c r="D79" s="3">
        <v>2</v>
      </c>
      <c r="E79" s="4">
        <v>7</v>
      </c>
      <c r="F79" s="5">
        <f>1/(1/(INDEX(Лист2!$B$6:'Лист2'!$B$15,C79)-1)+1/(INDEX(Лист2!$B$6:'Лист2'!$B$15,D79)-1)+1/(INDEX(Лист2!$B$6:'Лист2'!$B$15,E79)-1))</f>
        <v>38.846355569924917</v>
      </c>
      <c r="G79" s="5">
        <f>1/(1/(INDEX(Лист2!$C$6:'Лист2'!$C$15,C79)-1)+1/(INDEX(Лист2!$C$6:'Лист2'!$C$15,D79)-1)+1/(INDEX(Лист2!$C$6:'Лист2'!$C$15,E79)-1))</f>
        <v>38.119988719511127</v>
      </c>
      <c r="H79" s="12">
        <f t="shared" si="3"/>
        <v>38.119988719511127</v>
      </c>
      <c r="I79" s="1">
        <f t="shared" si="1"/>
        <v>1000</v>
      </c>
      <c r="J79" s="5">
        <f t="shared" si="2"/>
        <v>26.232956346289932</v>
      </c>
      <c r="K79" s="9">
        <f>ABS(Лист1!$H$3)</f>
        <v>100</v>
      </c>
      <c r="L79" s="2">
        <f t="shared" si="4"/>
        <v>73.767043653710061</v>
      </c>
    </row>
    <row r="80" spans="1:12" x14ac:dyDescent="0.25">
      <c r="A80" s="3">
        <v>61</v>
      </c>
      <c r="B80" s="3">
        <v>128</v>
      </c>
      <c r="C80" s="3">
        <v>1</v>
      </c>
      <c r="D80" s="3">
        <v>2</v>
      </c>
      <c r="E80" s="4">
        <v>8</v>
      </c>
      <c r="F80" s="5">
        <f>1/(1/(INDEX(Лист2!$B$6:'Лист2'!$B$15,C80)-1)+1/(INDEX(Лист2!$B$6:'Лист2'!$B$15,D80)-1)+1/(INDEX(Лист2!$B$6:'Лист2'!$B$15,E80)-1))</f>
        <v>33.439285998274194</v>
      </c>
      <c r="G80" s="5">
        <f>1/(1/(INDEX(Лист2!$C$6:'Лист2'!$C$15,C80)-1)+1/(INDEX(Лист2!$C$6:'Лист2'!$C$15,D80)-1)+1/(INDEX(Лист2!$C$6:'Лист2'!$C$15,E80)-1))</f>
        <v>32.796356718727758</v>
      </c>
      <c r="H80" s="12">
        <f t="shared" si="3"/>
        <v>32.796356718727758</v>
      </c>
      <c r="I80" s="1">
        <f t="shared" si="1"/>
        <v>1000</v>
      </c>
      <c r="J80" s="5">
        <f t="shared" si="2"/>
        <v>30.491191706942509</v>
      </c>
      <c r="K80" s="9">
        <f>ABS(Лист1!$H$3)</f>
        <v>100</v>
      </c>
      <c r="L80" s="2">
        <f t="shared" si="4"/>
        <v>69.508808293057484</v>
      </c>
    </row>
    <row r="81" spans="1:12" x14ac:dyDescent="0.25">
      <c r="A81" s="3">
        <v>62</v>
      </c>
      <c r="B81" s="3">
        <v>129</v>
      </c>
      <c r="C81" s="3">
        <v>1</v>
      </c>
      <c r="D81" s="3">
        <v>2</v>
      </c>
      <c r="E81" s="4">
        <v>9</v>
      </c>
      <c r="F81" s="5">
        <f>1/(1/(INDEX(Лист2!$B$6:'Лист2'!$B$15,C81)-1)+1/(INDEX(Лист2!$B$6:'Лист2'!$B$15,D81)-1)+1/(INDEX(Лист2!$B$6:'Лист2'!$B$15,E81)-1))</f>
        <v>25.424082419377456</v>
      </c>
      <c r="G81" s="5">
        <f>1/(1/(INDEX(Лист2!$C$6:'Лист2'!$C$15,C81)-1)+1/(INDEX(Лист2!$C$6:'Лист2'!$C$15,D81)-1)+1/(INDEX(Лист2!$C$6:'Лист2'!$C$15,E81)-1))</f>
        <v>24.8658263126487</v>
      </c>
      <c r="H81" s="12">
        <f t="shared" si="3"/>
        <v>24.8658263126487</v>
      </c>
      <c r="I81" s="1">
        <f t="shared" si="1"/>
        <v>1000</v>
      </c>
      <c r="J81" s="5">
        <f t="shared" si="2"/>
        <v>40.21583628175356</v>
      </c>
      <c r="K81" s="9">
        <f>ABS(Лист1!$H$3)</f>
        <v>100</v>
      </c>
      <c r="L81" s="2">
        <f t="shared" si="4"/>
        <v>59.78416371824644</v>
      </c>
    </row>
    <row r="82" spans="1:12" x14ac:dyDescent="0.25">
      <c r="A82" s="3">
        <v>63</v>
      </c>
      <c r="B82" s="3">
        <v>1210</v>
      </c>
      <c r="C82" s="3">
        <v>1</v>
      </c>
      <c r="D82" s="3">
        <v>2</v>
      </c>
      <c r="E82" s="4">
        <v>10</v>
      </c>
      <c r="F82" s="5">
        <f>1/(1/(INDEX(Лист2!$B$6:'Лист2'!$B$15,C82)-1)+1/(INDEX(Лист2!$B$6:'Лист2'!$B$15,D82)-1)+1/(INDEX(Лист2!$B$6:'Лист2'!$B$15,E82)-1))</f>
        <v>15.585837580008279</v>
      </c>
      <c r="G82" s="5">
        <f>1/(1/(INDEX(Лист2!$C$6:'Лист2'!$C$15,C82)-1)+1/(INDEX(Лист2!$C$6:'Лист2'!$C$15,D82)-1)+1/(INDEX(Лист2!$C$6:'Лист2'!$C$15,E82)-1))</f>
        <v>15.296818942549079</v>
      </c>
      <c r="H82" s="12">
        <f t="shared" si="3"/>
        <v>15.296818942549079</v>
      </c>
      <c r="I82" s="1">
        <f t="shared" si="1"/>
        <v>1000</v>
      </c>
      <c r="J82" s="5">
        <f t="shared" si="2"/>
        <v>65.373068986156085</v>
      </c>
      <c r="K82" s="9">
        <f>ABS(Лист1!$H$3)</f>
        <v>100</v>
      </c>
      <c r="L82" s="2">
        <f t="shared" si="4"/>
        <v>34.626931013843915</v>
      </c>
    </row>
    <row r="83" spans="1:12" x14ac:dyDescent="0.25">
      <c r="A83" s="3">
        <v>64</v>
      </c>
      <c r="B83" s="3">
        <v>134</v>
      </c>
      <c r="C83" s="3">
        <v>1</v>
      </c>
      <c r="D83" s="3">
        <v>3</v>
      </c>
      <c r="E83" s="4">
        <v>4</v>
      </c>
      <c r="F83" s="5">
        <f>1/(1/(INDEX(Лист2!$B$6:'Лист2'!$B$15,C83)-1)+1/(INDEX(Лист2!$B$6:'Лист2'!$B$15,D83)-1)+1/(INDEX(Лист2!$B$6:'Лист2'!$B$15,E83)-1))</f>
        <v>122.93010290277989</v>
      </c>
      <c r="G83" s="5">
        <f>1/(1/(INDEX(Лист2!$C$6:'Лист2'!$C$15,C83)-1)+1/(INDEX(Лист2!$C$6:'Лист2'!$C$15,D83)-1)+1/(INDEX(Лист2!$C$6:'Лист2'!$C$15,E83)-1))</f>
        <v>120.63746136783143</v>
      </c>
      <c r="H83" s="12">
        <f t="shared" si="3"/>
        <v>120.63746136783143</v>
      </c>
      <c r="I83" s="1">
        <f t="shared" si="1"/>
        <v>1000</v>
      </c>
      <c r="J83" s="5">
        <f t="shared" si="2"/>
        <v>8.2892991004753931</v>
      </c>
      <c r="K83" s="9">
        <f>ABS(Лист1!$H$3)</f>
        <v>100</v>
      </c>
      <c r="L83" s="2">
        <f t="shared" si="4"/>
        <v>91.71070089952461</v>
      </c>
    </row>
    <row r="84" spans="1:12" x14ac:dyDescent="0.25">
      <c r="A84" s="3">
        <v>65</v>
      </c>
      <c r="B84" s="3">
        <v>135</v>
      </c>
      <c r="C84" s="3">
        <v>1</v>
      </c>
      <c r="D84" s="3">
        <v>3</v>
      </c>
      <c r="E84" s="4">
        <v>5</v>
      </c>
      <c r="F84" s="5">
        <f>1/(1/(INDEX(Лист2!$B$6:'Лист2'!$B$15,C84)-1)+1/(INDEX(Лист2!$B$6:'Лист2'!$B$15,D84)-1)+1/(INDEX(Лист2!$B$6:'Лист2'!$B$15,E84)-1))</f>
        <v>83.179975040798695</v>
      </c>
      <c r="G84" s="5">
        <f>1/(1/(INDEX(Лист2!$C$6:'Лист2'!$C$15,C84)-1)+1/(INDEX(Лист2!$C$6:'Лист2'!$C$15,D84)-1)+1/(INDEX(Лист2!$C$6:'Лист2'!$C$15,E84)-1))</f>
        <v>81.718764229804066</v>
      </c>
      <c r="H84" s="12">
        <f t="shared" si="3"/>
        <v>81.718764229804066</v>
      </c>
      <c r="I84" s="1">
        <f t="shared" si="1"/>
        <v>1000</v>
      </c>
      <c r="J84" s="5">
        <f t="shared" si="2"/>
        <v>12.237091559386123</v>
      </c>
      <c r="K84" s="9">
        <f>ABS(Лист1!$H$3)</f>
        <v>100</v>
      </c>
      <c r="L84" s="2">
        <f t="shared" si="4"/>
        <v>87.76290844061387</v>
      </c>
    </row>
    <row r="85" spans="1:12" x14ac:dyDescent="0.25">
      <c r="A85" s="3">
        <v>66</v>
      </c>
      <c r="B85" s="3">
        <v>136</v>
      </c>
      <c r="C85" s="3">
        <v>1</v>
      </c>
      <c r="D85" s="3">
        <v>3</v>
      </c>
      <c r="E85" s="4">
        <v>6</v>
      </c>
      <c r="F85" s="5">
        <f>1/(1/(INDEX(Лист2!$B$6:'Лист2'!$B$15,C85)-1)+1/(INDEX(Лист2!$B$6:'Лист2'!$B$15,D85)-1)+1/(INDEX(Лист2!$B$6:'Лист2'!$B$15,E85)-1))</f>
        <v>56.778676610925956</v>
      </c>
      <c r="G85" s="5">
        <f>1/(1/(INDEX(Лист2!$C$6:'Лист2'!$C$15,C85)-1)+1/(INDEX(Лист2!$C$6:'Лист2'!$C$15,D85)-1)+1/(INDEX(Лист2!$C$6:'Лист2'!$C$15,E85)-1))</f>
        <v>55.668115868029538</v>
      </c>
      <c r="H85" s="12">
        <f t="shared" si="3"/>
        <v>55.668115868029538</v>
      </c>
      <c r="I85" s="1">
        <f t="shared" ref="I85:I148" si="5">$Y$2</f>
        <v>1000</v>
      </c>
      <c r="J85" s="5">
        <f t="shared" ref="J85:J148" si="6">I85/H85</f>
        <v>17.963604199766078</v>
      </c>
      <c r="K85" s="9">
        <f>ABS(Лист1!$H$3)</f>
        <v>100</v>
      </c>
      <c r="L85" s="2">
        <f t="shared" si="4"/>
        <v>82.036395800233919</v>
      </c>
    </row>
    <row r="86" spans="1:12" x14ac:dyDescent="0.25">
      <c r="A86" s="3">
        <v>67</v>
      </c>
      <c r="B86" s="3">
        <v>137</v>
      </c>
      <c r="C86" s="3">
        <v>1</v>
      </c>
      <c r="D86" s="3">
        <v>3</v>
      </c>
      <c r="E86" s="4">
        <v>7</v>
      </c>
      <c r="F86" s="5">
        <f>1/(1/(INDEX(Лист2!$B$6:'Лист2'!$B$15,C86)-1)+1/(INDEX(Лист2!$B$6:'Лист2'!$B$15,D86)-1)+1/(INDEX(Лист2!$B$6:'Лист2'!$B$15,E86)-1))</f>
        <v>37.233448513677146</v>
      </c>
      <c r="G86" s="5">
        <f>1/(1/(INDEX(Лист2!$C$6:'Лист2'!$C$15,C86)-1)+1/(INDEX(Лист2!$C$6:'Лист2'!$C$15,D86)-1)+1/(INDEX(Лист2!$C$6:'Лист2'!$C$15,E86)-1))</f>
        <v>36.537193312686703</v>
      </c>
      <c r="H86" s="12">
        <f t="shared" ref="H86:H149" si="7">F86*$B$4+G86*$B$3</f>
        <v>36.537193312686703</v>
      </c>
      <c r="I86" s="1">
        <f t="shared" si="5"/>
        <v>1000</v>
      </c>
      <c r="J86" s="5">
        <f t="shared" si="6"/>
        <v>27.369371025353853</v>
      </c>
      <c r="K86" s="9">
        <f>ABS(Лист1!$H$3)</f>
        <v>100</v>
      </c>
      <c r="L86" s="2">
        <f t="shared" si="4"/>
        <v>72.630628974646143</v>
      </c>
    </row>
    <row r="87" spans="1:12" x14ac:dyDescent="0.25">
      <c r="A87" s="3">
        <v>68</v>
      </c>
      <c r="B87" s="3">
        <v>138</v>
      </c>
      <c r="C87" s="3">
        <v>1</v>
      </c>
      <c r="D87" s="3">
        <v>3</v>
      </c>
      <c r="E87" s="4">
        <v>8</v>
      </c>
      <c r="F87" s="5">
        <f>1/(1/(INDEX(Лист2!$B$6:'Лист2'!$B$15,C87)-1)+1/(INDEX(Лист2!$B$6:'Лист2'!$B$15,D87)-1)+1/(INDEX(Лист2!$B$6:'Лист2'!$B$15,E87)-1))</f>
        <v>32.237187806042947</v>
      </c>
      <c r="G87" s="5">
        <f>1/(1/(INDEX(Лист2!$C$6:'Лист2'!$C$15,C87)-1)+1/(INDEX(Лист2!$C$6:'Лист2'!$C$15,D87)-1)+1/(INDEX(Лист2!$C$6:'Лист2'!$C$15,E87)-1))</f>
        <v>31.617947554907225</v>
      </c>
      <c r="H87" s="12">
        <f t="shared" si="7"/>
        <v>31.617947554907225</v>
      </c>
      <c r="I87" s="1">
        <f t="shared" si="5"/>
        <v>1000</v>
      </c>
      <c r="J87" s="5">
        <f t="shared" si="6"/>
        <v>31.627606386006427</v>
      </c>
      <c r="K87" s="9">
        <f>ABS(Лист1!$H$3)</f>
        <v>100</v>
      </c>
      <c r="L87" s="2">
        <f t="shared" ref="L87:L150" si="8">ABS(J87-K87)</f>
        <v>68.37239361399358</v>
      </c>
    </row>
    <row r="88" spans="1:12" x14ac:dyDescent="0.25">
      <c r="A88" s="3">
        <v>69</v>
      </c>
      <c r="B88" s="3">
        <v>139</v>
      </c>
      <c r="C88" s="3">
        <v>1</v>
      </c>
      <c r="D88" s="3">
        <v>3</v>
      </c>
      <c r="E88" s="4">
        <v>9</v>
      </c>
      <c r="F88" s="5">
        <f>1/(1/(INDEX(Лист2!$B$6:'Лист2'!$B$15,C88)-1)+1/(INDEX(Лист2!$B$6:'Лист2'!$B$15,D88)-1)+1/(INDEX(Лист2!$B$6:'Лист2'!$B$15,E88)-1))</f>
        <v>24.723151972498634</v>
      </c>
      <c r="G88" s="5">
        <f>1/(1/(INDEX(Лист2!$C$6:'Лист2'!$C$15,C88)-1)+1/(INDEX(Лист2!$C$6:'Лист2'!$C$15,D88)-1)+1/(INDEX(Лист2!$C$6:'Лист2'!$C$15,E88)-1))</f>
        <v>24.182480439759626</v>
      </c>
      <c r="H88" s="12">
        <f t="shared" si="7"/>
        <v>24.182480439759626</v>
      </c>
      <c r="I88" s="1">
        <f t="shared" si="5"/>
        <v>1000</v>
      </c>
      <c r="J88" s="5">
        <f t="shared" si="6"/>
        <v>41.352250960817486</v>
      </c>
      <c r="K88" s="9">
        <f>ABS(Лист1!$H$3)</f>
        <v>100</v>
      </c>
      <c r="L88" s="2">
        <f t="shared" si="8"/>
        <v>58.647749039182514</v>
      </c>
    </row>
    <row r="89" spans="1:12" x14ac:dyDescent="0.25">
      <c r="A89" s="3">
        <v>70</v>
      </c>
      <c r="B89" s="3">
        <v>1310</v>
      </c>
      <c r="C89" s="3">
        <v>1</v>
      </c>
      <c r="D89" s="3">
        <v>3</v>
      </c>
      <c r="E89" s="4">
        <v>10</v>
      </c>
      <c r="F89" s="5">
        <f>1/(1/(INDEX(Лист2!$B$6:'Лист2'!$B$15,C89)-1)+1/(INDEX(Лист2!$B$6:'Лист2'!$B$15,D89)-1)+1/(INDEX(Лист2!$B$6:'Лист2'!$B$15,E89)-1))</f>
        <v>15.319579503703102</v>
      </c>
      <c r="G89" s="5">
        <f>1/(1/(INDEX(Лист2!$C$6:'Лист2'!$C$15,C89)-1)+1/(INDEX(Лист2!$C$6:'Лист2'!$C$15,D89)-1)+1/(INDEX(Лист2!$C$6:'Лист2'!$C$15,E89)-1))</f>
        <v>15.035449756813147</v>
      </c>
      <c r="H89" s="12">
        <f t="shared" si="7"/>
        <v>15.035449756813147</v>
      </c>
      <c r="I89" s="1">
        <f t="shared" si="5"/>
        <v>1000</v>
      </c>
      <c r="J89" s="5">
        <f t="shared" si="6"/>
        <v>66.509483665220003</v>
      </c>
      <c r="K89" s="9">
        <f>ABS(Лист1!$H$3)</f>
        <v>100</v>
      </c>
      <c r="L89" s="2">
        <f t="shared" si="8"/>
        <v>33.490516334779997</v>
      </c>
    </row>
    <row r="90" spans="1:12" x14ac:dyDescent="0.25">
      <c r="A90" s="3">
        <v>71</v>
      </c>
      <c r="B90" s="3">
        <v>145</v>
      </c>
      <c r="C90" s="3">
        <v>1</v>
      </c>
      <c r="D90" s="3">
        <v>4</v>
      </c>
      <c r="E90" s="4">
        <v>5</v>
      </c>
      <c r="F90" s="5">
        <f>1/(1/(INDEX(Лист2!$B$6:'Лист2'!$B$15,C90)-1)+1/(INDEX(Лист2!$B$6:'Лист2'!$B$15,D90)-1)+1/(INDEX(Лист2!$B$6:'Лист2'!$B$15,E90)-1))</f>
        <v>71.946311617491361</v>
      </c>
      <c r="G90" s="5">
        <f>1/(1/(INDEX(Лист2!$C$6:'Лист2'!$C$15,C90)-1)+1/(INDEX(Лист2!$C$6:'Лист2'!$C$15,D90)-1)+1/(INDEX(Лист2!$C$6:'Лист2'!$C$15,E90)-1))</f>
        <v>70.68357754575031</v>
      </c>
      <c r="H90" s="12">
        <f t="shared" si="7"/>
        <v>70.68357754575031</v>
      </c>
      <c r="I90" s="1">
        <f t="shared" si="5"/>
        <v>1000</v>
      </c>
      <c r="J90" s="5">
        <f t="shared" si="6"/>
        <v>14.147557816421287</v>
      </c>
      <c r="K90" s="9">
        <f>ABS(Лист1!$H$3)</f>
        <v>100</v>
      </c>
      <c r="L90" s="2">
        <f t="shared" si="8"/>
        <v>85.852442183578717</v>
      </c>
    </row>
    <row r="91" spans="1:12" x14ac:dyDescent="0.25">
      <c r="A91" s="3">
        <v>72</v>
      </c>
      <c r="B91" s="3">
        <v>146</v>
      </c>
      <c r="C91" s="3">
        <v>1</v>
      </c>
      <c r="D91" s="3">
        <v>4</v>
      </c>
      <c r="E91" s="4">
        <v>6</v>
      </c>
      <c r="F91" s="5">
        <f>1/(1/(INDEX(Лист2!$B$6:'Лист2'!$B$15,C91)-1)+1/(INDEX(Лист2!$B$6:'Лист2'!$B$15,D91)-1)+1/(INDEX(Лист2!$B$6:'Лист2'!$B$15,E91)-1))</f>
        <v>51.310009947732816</v>
      </c>
      <c r="G91" s="5">
        <f>1/(1/(INDEX(Лист2!$C$6:'Лист2'!$C$15,C91)-1)+1/(INDEX(Лист2!$C$6:'Лист2'!$C$15,D91)-1)+1/(INDEX(Лист2!$C$6:'Лист2'!$C$15,E91)-1))</f>
        <v>50.316818699703425</v>
      </c>
      <c r="H91" s="12">
        <f t="shared" si="7"/>
        <v>50.316818699703425</v>
      </c>
      <c r="I91" s="1">
        <f t="shared" si="5"/>
        <v>1000</v>
      </c>
      <c r="J91" s="5">
        <f t="shared" si="6"/>
        <v>19.874070456801238</v>
      </c>
      <c r="K91" s="9">
        <f>ABS(Лист1!$H$3)</f>
        <v>100</v>
      </c>
      <c r="L91" s="2">
        <f t="shared" si="8"/>
        <v>80.125929543198765</v>
      </c>
    </row>
    <row r="92" spans="1:12" x14ac:dyDescent="0.25">
      <c r="A92" s="3">
        <v>73</v>
      </c>
      <c r="B92" s="3">
        <v>147</v>
      </c>
      <c r="C92" s="3">
        <v>1</v>
      </c>
      <c r="D92" s="3">
        <v>4</v>
      </c>
      <c r="E92" s="4">
        <v>7</v>
      </c>
      <c r="F92" s="5">
        <f>1/(1/(INDEX(Лист2!$B$6:'Лист2'!$B$15,C92)-1)+1/(INDEX(Лист2!$B$6:'Лист2'!$B$15,D92)-1)+1/(INDEX(Лист2!$B$6:'Лист2'!$B$15,E92)-1))</f>
        <v>34.801128692653769</v>
      </c>
      <c r="G92" s="5">
        <f>1/(1/(INDEX(Лист2!$C$6:'Лист2'!$C$15,C92)-1)+1/(INDEX(Лист2!$C$6:'Лист2'!$C$15,D92)-1)+1/(INDEX(Лист2!$C$6:'Лист2'!$C$15,E92)-1))</f>
        <v>34.153195263877762</v>
      </c>
      <c r="H92" s="12">
        <f t="shared" si="7"/>
        <v>34.153195263877762</v>
      </c>
      <c r="I92" s="1">
        <f t="shared" si="5"/>
        <v>1000</v>
      </c>
      <c r="J92" s="5">
        <f t="shared" si="6"/>
        <v>29.279837282389014</v>
      </c>
      <c r="K92" s="9">
        <f>ABS(Лист1!$H$3)</f>
        <v>100</v>
      </c>
      <c r="L92" s="2">
        <f t="shared" si="8"/>
        <v>70.720162717610989</v>
      </c>
    </row>
    <row r="93" spans="1:12" x14ac:dyDescent="0.25">
      <c r="A93" s="3">
        <v>74</v>
      </c>
      <c r="B93" s="3">
        <v>148</v>
      </c>
      <c r="C93" s="3">
        <v>1</v>
      </c>
      <c r="D93" s="3">
        <v>4</v>
      </c>
      <c r="E93" s="4">
        <v>8</v>
      </c>
      <c r="F93" s="5">
        <f>1/(1/(INDEX(Лист2!$B$6:'Лист2'!$B$15,C93)-1)+1/(INDEX(Лист2!$B$6:'Лист2'!$B$15,D93)-1)+1/(INDEX(Лист2!$B$6:'Лист2'!$B$15,E93)-1))</f>
        <v>30.397719776905681</v>
      </c>
      <c r="G93" s="5">
        <f>1/(1/(INDEX(Лист2!$C$6:'Лист2'!$C$15,C93)-1)+1/(INDEX(Лист2!$C$6:'Лист2'!$C$15,D93)-1)+1/(INDEX(Лист2!$C$6:'Лист2'!$C$15,E93)-1))</f>
        <v>29.816859503030447</v>
      </c>
      <c r="H93" s="12">
        <f t="shared" si="7"/>
        <v>29.816859503030447</v>
      </c>
      <c r="I93" s="1">
        <f t="shared" si="5"/>
        <v>1000</v>
      </c>
      <c r="J93" s="5">
        <f t="shared" si="6"/>
        <v>33.538072643041588</v>
      </c>
      <c r="K93" s="9">
        <f>ABS(Лист1!$H$3)</f>
        <v>100</v>
      </c>
      <c r="L93" s="2">
        <f t="shared" si="8"/>
        <v>66.461927356958412</v>
      </c>
    </row>
    <row r="94" spans="1:12" x14ac:dyDescent="0.25">
      <c r="A94" s="3">
        <v>75</v>
      </c>
      <c r="B94" s="3">
        <v>149</v>
      </c>
      <c r="C94" s="3">
        <v>1</v>
      </c>
      <c r="D94" s="3">
        <v>4</v>
      </c>
      <c r="E94" s="4">
        <v>9</v>
      </c>
      <c r="F94" s="5">
        <f>1/(1/(INDEX(Лист2!$B$6:'Лист2'!$B$15,C94)-1)+1/(INDEX(Лист2!$B$6:'Лист2'!$B$15,D94)-1)+1/(INDEX(Лист2!$B$6:'Лист2'!$B$15,E94)-1))</f>
        <v>23.626672543820749</v>
      </c>
      <c r="G94" s="5">
        <f>1/(1/(INDEX(Лист2!$C$6:'Лист2'!$C$15,C94)-1)+1/(INDEX(Лист2!$C$6:'Лист2'!$C$15,D94)-1)+1/(INDEX(Лист2!$C$6:'Лист2'!$C$15,E94)-1))</f>
        <v>23.114590675486824</v>
      </c>
      <c r="H94" s="12">
        <f t="shared" si="7"/>
        <v>23.114590675486824</v>
      </c>
      <c r="I94" s="1">
        <f t="shared" si="5"/>
        <v>1000</v>
      </c>
      <c r="J94" s="5">
        <f t="shared" si="6"/>
        <v>43.262717217852646</v>
      </c>
      <c r="K94" s="9">
        <f>ABS(Лист1!$H$3)</f>
        <v>100</v>
      </c>
      <c r="L94" s="2">
        <f t="shared" si="8"/>
        <v>56.737282782147354</v>
      </c>
    </row>
    <row r="95" spans="1:12" x14ac:dyDescent="0.25">
      <c r="A95" s="3">
        <v>76</v>
      </c>
      <c r="B95" s="3">
        <v>1410</v>
      </c>
      <c r="C95" s="3">
        <v>1</v>
      </c>
      <c r="D95" s="3">
        <v>4</v>
      </c>
      <c r="E95" s="4">
        <v>10</v>
      </c>
      <c r="F95" s="5">
        <f>1/(1/(INDEX(Лист2!$B$6:'Лист2'!$B$15,C95)-1)+1/(INDEX(Лист2!$B$6:'Лист2'!$B$15,D95)-1)+1/(INDEX(Лист2!$B$6:'Лист2'!$B$15,E95)-1))</f>
        <v>14.891351516281592</v>
      </c>
      <c r="G95" s="5">
        <f>1/(1/(INDEX(Лист2!$C$6:'Лист2'!$C$15,C95)-1)+1/(INDEX(Лист2!$C$6:'Лист2'!$C$15,D95)-1)+1/(INDEX(Лист2!$C$6:'Лист2'!$C$15,E95)-1))</f>
        <v>14.61562016833232</v>
      </c>
      <c r="H95" s="12">
        <f t="shared" si="7"/>
        <v>14.61562016833232</v>
      </c>
      <c r="I95" s="1">
        <f t="shared" si="5"/>
        <v>1000</v>
      </c>
      <c r="J95" s="5">
        <f t="shared" si="6"/>
        <v>68.419949922255171</v>
      </c>
      <c r="K95" s="9">
        <f>ABS(Лист1!$H$3)</f>
        <v>100</v>
      </c>
      <c r="L95" s="2">
        <f t="shared" si="8"/>
        <v>31.580050077744829</v>
      </c>
    </row>
    <row r="96" spans="1:12" x14ac:dyDescent="0.25">
      <c r="A96" s="3">
        <v>77</v>
      </c>
      <c r="B96" s="3">
        <v>156</v>
      </c>
      <c r="C96" s="3">
        <v>1</v>
      </c>
      <c r="D96" s="3">
        <v>5</v>
      </c>
      <c r="E96" s="4">
        <v>6</v>
      </c>
      <c r="F96" s="5">
        <f>1/(1/(INDEX(Лист2!$B$6:'Лист2'!$B$15,C96)-1)+1/(INDEX(Лист2!$B$6:'Лист2'!$B$15,D96)-1)+1/(INDEX(Лист2!$B$6:'Лист2'!$B$15,E96)-1))</f>
        <v>42.777464052555523</v>
      </c>
      <c r="G96" s="5">
        <f>1/(1/(INDEX(Лист2!$C$6:'Лист2'!$C$15,C96)-1)+1/(INDEX(Лист2!$C$6:'Лист2'!$C$15,D96)-1)+1/(INDEX(Лист2!$C$6:'Лист2'!$C$15,E96)-1))</f>
        <v>41.978245091001639</v>
      </c>
      <c r="H96" s="12">
        <f t="shared" si="7"/>
        <v>41.978245091001639</v>
      </c>
      <c r="I96" s="1">
        <f t="shared" si="5"/>
        <v>1000</v>
      </c>
      <c r="J96" s="5">
        <f t="shared" si="6"/>
        <v>23.821862915711971</v>
      </c>
      <c r="K96" s="9">
        <f>ABS(Лист1!$H$3)</f>
        <v>100</v>
      </c>
      <c r="L96" s="2">
        <f t="shared" si="8"/>
        <v>76.178137084288025</v>
      </c>
    </row>
    <row r="97" spans="1:12" x14ac:dyDescent="0.25">
      <c r="A97" s="3">
        <v>78</v>
      </c>
      <c r="B97" s="3">
        <v>157</v>
      </c>
      <c r="C97" s="3">
        <v>1</v>
      </c>
      <c r="D97" s="3">
        <v>5</v>
      </c>
      <c r="E97" s="4">
        <v>7</v>
      </c>
      <c r="F97" s="5">
        <f>1/(1/(INDEX(Лист2!$B$6:'Лист2'!$B$15,C97)-1)+1/(INDEX(Лист2!$B$6:'Лист2'!$B$15,D97)-1)+1/(INDEX(Лист2!$B$6:'Лист2'!$B$15,E97)-1))</f>
        <v>30.654046520686002</v>
      </c>
      <c r="G97" s="5">
        <f>1/(1/(INDEX(Лист2!$C$6:'Лист2'!$C$15,C97)-1)+1/(INDEX(Лист2!$C$6:'Лист2'!$C$15,D97)-1)+1/(INDEX(Лист2!$C$6:'Лист2'!$C$15,E97)-1))</f>
        <v>30.095435870259085</v>
      </c>
      <c r="H97" s="12">
        <f t="shared" si="7"/>
        <v>30.095435870259085</v>
      </c>
      <c r="I97" s="1">
        <f t="shared" si="5"/>
        <v>1000</v>
      </c>
      <c r="J97" s="5">
        <f t="shared" si="6"/>
        <v>33.227629741299751</v>
      </c>
      <c r="K97" s="9">
        <f>ABS(Лист1!$H$3)</f>
        <v>100</v>
      </c>
      <c r="L97" s="2">
        <f t="shared" si="8"/>
        <v>66.772370258700249</v>
      </c>
    </row>
    <row r="98" spans="1:12" x14ac:dyDescent="0.25">
      <c r="A98" s="3">
        <v>79</v>
      </c>
      <c r="B98" s="3">
        <v>158</v>
      </c>
      <c r="C98" s="3">
        <v>1</v>
      </c>
      <c r="D98" s="3">
        <v>5</v>
      </c>
      <c r="E98" s="4">
        <v>8</v>
      </c>
      <c r="F98" s="5">
        <f>1/(1/(INDEX(Лист2!$B$6:'Лист2'!$B$15,C98)-1)+1/(INDEX(Лист2!$B$6:'Лист2'!$B$15,D98)-1)+1/(INDEX(Лист2!$B$6:'Лист2'!$B$15,E98)-1))</f>
        <v>27.185271255369766</v>
      </c>
      <c r="G98" s="5">
        <f>1/(1/(INDEX(Лист2!$C$6:'Лист2'!$C$15,C98)-1)+1/(INDEX(Лист2!$C$6:'Лист2'!$C$15,D98)-1)+1/(INDEX(Лист2!$C$6:'Лист2'!$C$15,E98)-1))</f>
        <v>26.676721939863103</v>
      </c>
      <c r="H98" s="12">
        <f t="shared" si="7"/>
        <v>26.676721939863103</v>
      </c>
      <c r="I98" s="1">
        <f t="shared" si="5"/>
        <v>1000</v>
      </c>
      <c r="J98" s="5">
        <f t="shared" si="6"/>
        <v>37.485865101952314</v>
      </c>
      <c r="K98" s="9">
        <f>ABS(Лист1!$H$3)</f>
        <v>100</v>
      </c>
      <c r="L98" s="2">
        <f t="shared" si="8"/>
        <v>62.514134898047686</v>
      </c>
    </row>
    <row r="99" spans="1:12" x14ac:dyDescent="0.25">
      <c r="A99" s="3">
        <v>80</v>
      </c>
      <c r="B99" s="3">
        <v>159</v>
      </c>
      <c r="C99" s="3">
        <v>1</v>
      </c>
      <c r="D99" s="3">
        <v>5</v>
      </c>
      <c r="E99" s="4">
        <v>9</v>
      </c>
      <c r="F99" s="5">
        <f>1/(1/(INDEX(Лист2!$B$6:'Лист2'!$B$15,C99)-1)+1/(INDEX(Лист2!$B$6:'Лист2'!$B$15,D99)-1)+1/(INDEX(Лист2!$B$6:'Лист2'!$B$15,E99)-1))</f>
        <v>21.639182713015565</v>
      </c>
      <c r="G99" s="5">
        <f>1/(1/(INDEX(Лист2!$C$6:'Лист2'!$C$15,C99)-1)+1/(INDEX(Лист2!$C$6:'Лист2'!$C$15,D99)-1)+1/(INDEX(Лист2!$C$6:'Лист2'!$C$15,E99)-1))</f>
        <v>21.181724299244152</v>
      </c>
      <c r="H99" s="12">
        <f t="shared" si="7"/>
        <v>21.181724299244152</v>
      </c>
      <c r="I99" s="1">
        <f t="shared" si="5"/>
        <v>1000</v>
      </c>
      <c r="J99" s="5">
        <f t="shared" si="6"/>
        <v>47.21050967676338</v>
      </c>
      <c r="K99" s="9">
        <f>ABS(Лист1!$H$3)</f>
        <v>100</v>
      </c>
      <c r="L99" s="2">
        <f t="shared" si="8"/>
        <v>52.78949032323662</v>
      </c>
    </row>
    <row r="100" spans="1:12" x14ac:dyDescent="0.25">
      <c r="A100" s="3">
        <v>81</v>
      </c>
      <c r="B100" s="3">
        <v>1510</v>
      </c>
      <c r="C100" s="3">
        <v>1</v>
      </c>
      <c r="D100" s="3">
        <v>5</v>
      </c>
      <c r="E100" s="4">
        <v>10</v>
      </c>
      <c r="F100" s="5">
        <f>1/(1/(INDEX(Лист2!$B$6:'Лист2'!$B$15,C100)-1)+1/(INDEX(Лист2!$B$6:'Лист2'!$B$15,D100)-1)+1/(INDEX(Лист2!$B$6:'Лист2'!$B$15,E100)-1))</f>
        <v>14.076479033762082</v>
      </c>
      <c r="G100" s="5">
        <f>1/(1/(INDEX(Лист2!$C$6:'Лист2'!$C$15,C100)-1)+1/(INDEX(Лист2!$C$6:'Лист2'!$C$15,D100)-1)+1/(INDEX(Лист2!$C$6:'Лист2'!$C$15,E100)-1))</f>
        <v>13.818311406385059</v>
      </c>
      <c r="H100" s="12">
        <f t="shared" si="7"/>
        <v>13.818311406385059</v>
      </c>
      <c r="I100" s="1">
        <f t="shared" si="5"/>
        <v>1000</v>
      </c>
      <c r="J100" s="5">
        <f t="shared" si="6"/>
        <v>72.367742381165883</v>
      </c>
      <c r="K100" s="9">
        <f>ABS(Лист1!$H$3)</f>
        <v>100</v>
      </c>
      <c r="L100" s="2">
        <f t="shared" si="8"/>
        <v>27.632257618834117</v>
      </c>
    </row>
    <row r="101" spans="1:12" x14ac:dyDescent="0.25">
      <c r="A101" s="3">
        <v>82</v>
      </c>
      <c r="B101" s="3">
        <v>167</v>
      </c>
      <c r="C101" s="3">
        <v>1</v>
      </c>
      <c r="D101" s="3">
        <v>6</v>
      </c>
      <c r="E101" s="4">
        <v>7</v>
      </c>
      <c r="F101" s="5">
        <f>1/(1/(INDEX(Лист2!$B$6:'Лист2'!$B$15,C101)-1)+1/(INDEX(Лист2!$B$6:'Лист2'!$B$15,D101)-1)+1/(INDEX(Лист2!$B$6:'Лист2'!$B$15,E101)-1))</f>
        <v>26.169623958232958</v>
      </c>
      <c r="G101" s="5">
        <f>1/(1/(INDEX(Лист2!$C$6:'Лист2'!$C$15,C101)-1)+1/(INDEX(Лист2!$C$6:'Лист2'!$C$15,D101)-1)+1/(INDEX(Лист2!$C$6:'Лист2'!$C$15,E101)-1))</f>
        <v>25.671210784255496</v>
      </c>
      <c r="H101" s="12">
        <f t="shared" si="7"/>
        <v>25.671210784255496</v>
      </c>
      <c r="I101" s="1">
        <f t="shared" si="5"/>
        <v>1000</v>
      </c>
      <c r="J101" s="5">
        <f t="shared" si="6"/>
        <v>38.954142381679702</v>
      </c>
      <c r="K101" s="9">
        <f>ABS(Лист1!$H$3)</f>
        <v>100</v>
      </c>
      <c r="L101" s="2">
        <f t="shared" si="8"/>
        <v>61.045857618320298</v>
      </c>
    </row>
    <row r="102" spans="1:12" x14ac:dyDescent="0.25">
      <c r="A102" s="3">
        <v>83</v>
      </c>
      <c r="B102" s="3">
        <v>168</v>
      </c>
      <c r="C102" s="3">
        <v>1</v>
      </c>
      <c r="D102" s="3">
        <v>6</v>
      </c>
      <c r="E102" s="4">
        <v>8</v>
      </c>
      <c r="F102" s="5">
        <f>1/(1/(INDEX(Лист2!$B$6:'Лист2'!$B$15,C102)-1)+1/(INDEX(Лист2!$B$6:'Лист2'!$B$15,D102)-1)+1/(INDEX(Лист2!$B$6:'Лист2'!$B$15,E102)-1))</f>
        <v>23.598961502650312</v>
      </c>
      <c r="G102" s="5">
        <f>1/(1/(INDEX(Лист2!$C$6:'Лист2'!$C$15,C102)-1)+1/(INDEX(Лист2!$C$6:'Лист2'!$C$15,D102)-1)+1/(INDEX(Лист2!$C$6:'Лист2'!$C$15,E102)-1))</f>
        <v>23.141517598564519</v>
      </c>
      <c r="H102" s="12">
        <f t="shared" si="7"/>
        <v>23.141517598564519</v>
      </c>
      <c r="I102" s="1">
        <f t="shared" si="5"/>
        <v>1000</v>
      </c>
      <c r="J102" s="5">
        <f t="shared" si="6"/>
        <v>43.212377742332272</v>
      </c>
      <c r="K102" s="9">
        <f>ABS(Лист1!$H$3)</f>
        <v>100</v>
      </c>
      <c r="L102" s="2">
        <f t="shared" si="8"/>
        <v>56.787622257667728</v>
      </c>
    </row>
    <row r="103" spans="1:12" x14ac:dyDescent="0.25">
      <c r="A103" s="3">
        <v>84</v>
      </c>
      <c r="B103" s="3">
        <v>169</v>
      </c>
      <c r="C103" s="3">
        <v>1</v>
      </c>
      <c r="D103" s="3">
        <v>6</v>
      </c>
      <c r="E103" s="4">
        <v>9</v>
      </c>
      <c r="F103" s="5">
        <f>1/(1/(INDEX(Лист2!$B$6:'Лист2'!$B$15,C103)-1)+1/(INDEX(Лист2!$B$6:'Лист2'!$B$15,D103)-1)+1/(INDEX(Лист2!$B$6:'Лист2'!$B$15,E103)-1))</f>
        <v>19.304055015031768</v>
      </c>
      <c r="G103" s="5">
        <f>1/(1/(INDEX(Лист2!$C$6:'Лист2'!$C$15,C103)-1)+1/(INDEX(Лист2!$C$6:'Лист2'!$C$15,D103)-1)+1/(INDEX(Лист2!$C$6:'Лист2'!$C$15,E103)-1))</f>
        <v>18.890371166119714</v>
      </c>
      <c r="H103" s="12">
        <f t="shared" si="7"/>
        <v>18.890371166119714</v>
      </c>
      <c r="I103" s="1">
        <f t="shared" si="5"/>
        <v>1000</v>
      </c>
      <c r="J103" s="5">
        <f t="shared" si="6"/>
        <v>52.937022317143324</v>
      </c>
      <c r="K103" s="9">
        <f>ABS(Лист1!$H$3)</f>
        <v>100</v>
      </c>
      <c r="L103" s="2">
        <f t="shared" si="8"/>
        <v>47.062977682856676</v>
      </c>
    </row>
    <row r="104" spans="1:12" x14ac:dyDescent="0.25">
      <c r="A104" s="3">
        <v>85</v>
      </c>
      <c r="B104" s="3">
        <v>1610</v>
      </c>
      <c r="C104" s="3">
        <v>1</v>
      </c>
      <c r="D104" s="3">
        <v>6</v>
      </c>
      <c r="E104" s="4">
        <v>10</v>
      </c>
      <c r="F104" s="5">
        <f>1/(1/(INDEX(Лист2!$B$6:'Лист2'!$B$15,C104)-1)+1/(INDEX(Лист2!$B$6:'Лист2'!$B$15,D104)-1)+1/(INDEX(Лист2!$B$6:'Лист2'!$B$15,E104)-1))</f>
        <v>13.049614937257573</v>
      </c>
      <c r="G104" s="5">
        <f>1/(1/(INDEX(Лист2!$C$6:'Лист2'!$C$15,C104)-1)+1/(INDEX(Лист2!$C$6:'Лист2'!$C$15,D104)-1)+1/(INDEX(Лист2!$C$6:'Лист2'!$C$15,E104)-1))</f>
        <v>12.805039240391045</v>
      </c>
      <c r="H104" s="12">
        <f t="shared" si="7"/>
        <v>12.805039240391045</v>
      </c>
      <c r="I104" s="1">
        <f t="shared" si="5"/>
        <v>1000</v>
      </c>
      <c r="J104" s="5">
        <f t="shared" si="6"/>
        <v>78.094255021545848</v>
      </c>
      <c r="K104" s="9">
        <f>ABS(Лист1!$H$3)</f>
        <v>100</v>
      </c>
      <c r="L104" s="2">
        <f t="shared" si="8"/>
        <v>21.905744978454152</v>
      </c>
    </row>
    <row r="105" spans="1:12" x14ac:dyDescent="0.25">
      <c r="A105" s="3">
        <v>86</v>
      </c>
      <c r="B105" s="3">
        <v>178</v>
      </c>
      <c r="C105" s="3">
        <v>1</v>
      </c>
      <c r="D105" s="3">
        <v>7</v>
      </c>
      <c r="E105" s="4">
        <v>8</v>
      </c>
      <c r="F105" s="5">
        <f>1/(1/(INDEX(Лист2!$B$6:'Лист2'!$B$15,C105)-1)+1/(INDEX(Лист2!$B$6:'Лист2'!$B$15,D105)-1)+1/(INDEX(Лист2!$B$6:'Лист2'!$B$15,E105)-1))</f>
        <v>19.372309387966805</v>
      </c>
      <c r="G105" s="5">
        <f>1/(1/(INDEX(Лист2!$C$6:'Лист2'!$C$15,C105)-1)+1/(INDEX(Лист2!$C$6:'Лист2'!$C$15,D105)-1)+1/(INDEX(Лист2!$C$6:'Лист2'!$C$15,E105)-1))</f>
        <v>19.004851049226748</v>
      </c>
      <c r="H105" s="12">
        <f t="shared" si="7"/>
        <v>19.004851049226748</v>
      </c>
      <c r="I105" s="1">
        <f t="shared" si="5"/>
        <v>1000</v>
      </c>
      <c r="J105" s="5">
        <f t="shared" si="6"/>
        <v>52.618144567920048</v>
      </c>
      <c r="K105" s="9">
        <f>ABS(Лист1!$H$3)</f>
        <v>100</v>
      </c>
      <c r="L105" s="2">
        <f t="shared" si="8"/>
        <v>47.381855432079952</v>
      </c>
    </row>
    <row r="106" spans="1:12" x14ac:dyDescent="0.25">
      <c r="A106" s="3">
        <v>87</v>
      </c>
      <c r="B106" s="3">
        <v>179</v>
      </c>
      <c r="C106" s="3">
        <v>1</v>
      </c>
      <c r="D106" s="3">
        <v>7</v>
      </c>
      <c r="E106" s="4">
        <v>9</v>
      </c>
      <c r="F106" s="5">
        <f>1/(1/(INDEX(Лист2!$B$6:'Лист2'!$B$15,C106)-1)+1/(INDEX(Лист2!$B$6:'Лист2'!$B$15,D106)-1)+1/(INDEX(Лист2!$B$6:'Лист2'!$B$15,E106)-1))</f>
        <v>16.380576284014921</v>
      </c>
      <c r="G106" s="5">
        <f>1/(1/(INDEX(Лист2!$C$6:'Лист2'!$C$15,C106)-1)+1/(INDEX(Лист2!$C$6:'Лист2'!$C$15,D106)-1)+1/(INDEX(Лист2!$C$6:'Лист2'!$C$15,E106)-1))</f>
        <v>16.040347468422429</v>
      </c>
      <c r="H106" s="12">
        <f t="shared" si="7"/>
        <v>16.040347468422429</v>
      </c>
      <c r="I106" s="1">
        <f t="shared" si="5"/>
        <v>1000</v>
      </c>
      <c r="J106" s="5">
        <f t="shared" si="6"/>
        <v>62.342789142731093</v>
      </c>
      <c r="K106" s="9">
        <f>ABS(Лист1!$H$3)</f>
        <v>100</v>
      </c>
      <c r="L106" s="2">
        <f t="shared" si="8"/>
        <v>37.657210857268907</v>
      </c>
    </row>
    <row r="107" spans="1:12" x14ac:dyDescent="0.25">
      <c r="A107" s="3">
        <v>88</v>
      </c>
      <c r="B107" s="3">
        <v>1710</v>
      </c>
      <c r="C107" s="3">
        <v>1</v>
      </c>
      <c r="D107" s="3">
        <v>7</v>
      </c>
      <c r="E107" s="4">
        <v>10</v>
      </c>
      <c r="F107" s="5">
        <f>1/(1/(INDEX(Лист2!$B$6:'Лист2'!$B$15,C107)-1)+1/(INDEX(Лист2!$B$6:'Лист2'!$B$15,D107)-1)+1/(INDEX(Лист2!$B$6:'Лист2'!$B$15,E107)-1))</f>
        <v>11.644705234521622</v>
      </c>
      <c r="G107" s="5">
        <f>1/(1/(INDEX(Лист2!$C$6:'Лист2'!$C$15,C107)-1)+1/(INDEX(Лист2!$C$6:'Лист2'!$C$15,D107)-1)+1/(INDEX(Лист2!$C$6:'Лист2'!$C$15,E107)-1))</f>
        <v>11.428568575068974</v>
      </c>
      <c r="H107" s="12">
        <f t="shared" si="7"/>
        <v>11.428568575068974</v>
      </c>
      <c r="I107" s="1">
        <f t="shared" si="5"/>
        <v>1000</v>
      </c>
      <c r="J107" s="5">
        <f t="shared" si="6"/>
        <v>87.500021847133624</v>
      </c>
      <c r="K107" s="9">
        <f>ABS(Лист1!$H$3)</f>
        <v>100</v>
      </c>
      <c r="L107" s="2">
        <f t="shared" si="8"/>
        <v>12.499978152866376</v>
      </c>
    </row>
    <row r="108" spans="1:12" x14ac:dyDescent="0.25">
      <c r="A108" s="3">
        <v>89</v>
      </c>
      <c r="B108" s="3">
        <v>189</v>
      </c>
      <c r="C108" s="3">
        <v>1</v>
      </c>
      <c r="D108" s="3">
        <v>8</v>
      </c>
      <c r="E108" s="4">
        <v>9</v>
      </c>
      <c r="F108" s="5">
        <f>1/(1/(INDEX(Лист2!$B$6:'Лист2'!$B$15,C108)-1)+1/(INDEX(Лист2!$B$6:'Лист2'!$B$15,D108)-1)+1/(INDEX(Лист2!$B$6:'Лист2'!$B$15,E108)-1))</f>
        <v>15.334973147735367</v>
      </c>
      <c r="G108" s="5">
        <f>1/(1/(INDEX(Лист2!$C$6:'Лист2'!$C$15,C108)-1)+1/(INDEX(Лист2!$C$6:'Лист2'!$C$15,D108)-1)+1/(INDEX(Лист2!$C$6:'Лист2'!$C$15,E108)-1))</f>
        <v>15.014784043587721</v>
      </c>
      <c r="H108" s="12">
        <f t="shared" si="7"/>
        <v>15.014784043587721</v>
      </c>
      <c r="I108" s="1">
        <f t="shared" si="5"/>
        <v>1000</v>
      </c>
      <c r="J108" s="5">
        <f t="shared" si="6"/>
        <v>66.60102450338367</v>
      </c>
      <c r="K108" s="9">
        <f>ABS(Лист1!$H$3)</f>
        <v>100</v>
      </c>
      <c r="L108" s="2">
        <f t="shared" si="8"/>
        <v>33.39897549661633</v>
      </c>
    </row>
    <row r="109" spans="1:12" x14ac:dyDescent="0.25">
      <c r="A109" s="3">
        <v>90</v>
      </c>
      <c r="B109" s="3">
        <v>1810</v>
      </c>
      <c r="C109" s="3">
        <v>1</v>
      </c>
      <c r="D109" s="3">
        <v>8</v>
      </c>
      <c r="E109" s="4">
        <v>10</v>
      </c>
      <c r="F109" s="5">
        <f>1/(1/(INDEX(Лист2!$B$6:'Лист2'!$B$15,C109)-1)+1/(INDEX(Лист2!$B$6:'Лист2'!$B$15,D109)-1)+1/(INDEX(Лист2!$B$6:'Лист2'!$B$15,E109)-1))</f>
        <v>11.106367029855154</v>
      </c>
      <c r="G109" s="5">
        <f>1/(1/(INDEX(Лист2!$C$6:'Лист2'!$C$15,C109)-1)+1/(INDEX(Лист2!$C$6:'Лист2'!$C$15,D109)-1)+1/(INDEX(Лист2!$C$6:'Лист2'!$C$15,E109)-1))</f>
        <v>10.898201757859287</v>
      </c>
      <c r="H109" s="12">
        <f t="shared" si="7"/>
        <v>10.898201757859287</v>
      </c>
      <c r="I109" s="1">
        <f t="shared" si="5"/>
        <v>1000</v>
      </c>
      <c r="J109" s="5">
        <f t="shared" si="6"/>
        <v>91.758257207786187</v>
      </c>
      <c r="K109" s="9">
        <f>ABS(Лист1!$H$3)</f>
        <v>100</v>
      </c>
      <c r="L109" s="2">
        <f t="shared" si="8"/>
        <v>8.2417427922138131</v>
      </c>
    </row>
    <row r="110" spans="1:12" x14ac:dyDescent="0.25">
      <c r="A110" s="3">
        <v>91</v>
      </c>
      <c r="B110" s="3">
        <v>1910</v>
      </c>
      <c r="C110" s="3">
        <v>1</v>
      </c>
      <c r="D110" s="3">
        <v>9</v>
      </c>
      <c r="E110" s="4">
        <v>10</v>
      </c>
      <c r="F110" s="5">
        <f>1/(1/(INDEX(Лист2!$B$6:'Лист2'!$B$15,C110)-1)+1/(INDEX(Лист2!$B$6:'Лист2'!$B$15,D110)-1)+1/(INDEX(Лист2!$B$6:'Лист2'!$B$15,E110)-1))</f>
        <v>10.053657879807178</v>
      </c>
      <c r="G110" s="5">
        <f>1/(1/(INDEX(Лист2!$C$6:'Лист2'!$C$15,C110)-1)+1/(INDEX(Лист2!$C$6:'Лист2'!$C$15,D110)-1)+1/(INDEX(Лист2!$C$6:'Лист2'!$C$15,E110)-1))</f>
        <v>9.8538766869542211</v>
      </c>
      <c r="H110" s="12">
        <f t="shared" si="7"/>
        <v>9.8538766869542211</v>
      </c>
      <c r="I110" s="1">
        <f t="shared" si="5"/>
        <v>1000</v>
      </c>
      <c r="J110" s="5">
        <f t="shared" si="6"/>
        <v>101.48290178259725</v>
      </c>
      <c r="K110" s="9">
        <f>ABS(Лист1!$H$3)</f>
        <v>100</v>
      </c>
      <c r="L110" s="2">
        <f t="shared" si="8"/>
        <v>1.4829017825972528</v>
      </c>
    </row>
    <row r="111" spans="1:12" x14ac:dyDescent="0.25">
      <c r="A111" s="3">
        <v>92</v>
      </c>
      <c r="B111" s="3">
        <v>234</v>
      </c>
      <c r="C111" s="3">
        <v>2</v>
      </c>
      <c r="D111" s="3">
        <v>3</v>
      </c>
      <c r="E111" s="4">
        <v>4</v>
      </c>
      <c r="F111" s="5">
        <f>1/(1/(INDEX(Лист2!$B$6:'Лист2'!$B$15,C111)-1)+1/(INDEX(Лист2!$B$6:'Лист2'!$B$15,D111)-1)+1/(INDEX(Лист2!$B$6:'Лист2'!$B$15,E111)-1))</f>
        <v>112.4596346414978</v>
      </c>
      <c r="G111" s="5">
        <f>1/(1/(INDEX(Лист2!$C$6:'Лист2'!$C$15,C111)-1)+1/(INDEX(Лист2!$C$6:'Лист2'!$C$15,D111)-1)+1/(INDEX(Лист2!$C$6:'Лист2'!$C$15,E111)-1))</f>
        <v>110.35889999722035</v>
      </c>
      <c r="H111" s="12">
        <f t="shared" si="7"/>
        <v>110.35889999722035</v>
      </c>
      <c r="I111" s="1">
        <f t="shared" si="5"/>
        <v>1000</v>
      </c>
      <c r="J111" s="5">
        <f t="shared" si="6"/>
        <v>9.0613443956508029</v>
      </c>
      <c r="K111" s="9">
        <f>ABS(Лист1!$H$3)</f>
        <v>100</v>
      </c>
      <c r="L111" s="2">
        <f t="shared" si="8"/>
        <v>90.938655604349194</v>
      </c>
    </row>
    <row r="112" spans="1:12" x14ac:dyDescent="0.25">
      <c r="A112" s="3">
        <v>93</v>
      </c>
      <c r="B112" s="3">
        <v>235</v>
      </c>
      <c r="C112" s="3">
        <v>2</v>
      </c>
      <c r="D112" s="3">
        <v>3</v>
      </c>
      <c r="E112" s="4">
        <v>5</v>
      </c>
      <c r="F112" s="5">
        <f>1/(1/(INDEX(Лист2!$B$6:'Лист2'!$B$15,C112)-1)+1/(INDEX(Лист2!$B$6:'Лист2'!$B$15,D112)-1)+1/(INDEX(Лист2!$B$6:'Лист2'!$B$15,E112)-1))</f>
        <v>78.250324599946694</v>
      </c>
      <c r="G112" s="5">
        <f>1/(1/(INDEX(Лист2!$C$6:'Лист2'!$C$15,C112)-1)+1/(INDEX(Лист2!$C$6:'Лист2'!$C$15,D112)-1)+1/(INDEX(Лист2!$C$6:'Лист2'!$C$15,E112)-1))</f>
        <v>76.869050666444423</v>
      </c>
      <c r="H112" s="12">
        <f t="shared" si="7"/>
        <v>76.869050666444423</v>
      </c>
      <c r="I112" s="1">
        <f t="shared" si="5"/>
        <v>1000</v>
      </c>
      <c r="J112" s="5">
        <f t="shared" si="6"/>
        <v>13.009136854561534</v>
      </c>
      <c r="K112" s="9">
        <f>ABS(Лист1!$H$3)</f>
        <v>100</v>
      </c>
      <c r="L112" s="2">
        <f t="shared" si="8"/>
        <v>86.990863145438468</v>
      </c>
    </row>
    <row r="113" spans="1:12" x14ac:dyDescent="0.25">
      <c r="A113" s="3">
        <v>94</v>
      </c>
      <c r="B113" s="3">
        <v>236</v>
      </c>
      <c r="C113" s="3">
        <v>2</v>
      </c>
      <c r="D113" s="3">
        <v>3</v>
      </c>
      <c r="E113" s="4">
        <v>6</v>
      </c>
      <c r="F113" s="5">
        <f>1/(1/(INDEX(Лист2!$B$6:'Лист2'!$B$15,C113)-1)+1/(INDEX(Лист2!$B$6:'Лист2'!$B$15,D113)-1)+1/(INDEX(Лист2!$B$6:'Лист2'!$B$15,E113)-1))</f>
        <v>54.437704390714629</v>
      </c>
      <c r="G113" s="5">
        <f>1/(1/(INDEX(Лист2!$C$6:'Лист2'!$C$15,C113)-1)+1/(INDEX(Лист2!$C$6:'Лист2'!$C$15,D113)-1)+1/(INDEX(Лист2!$C$6:'Лист2'!$C$15,E113)-1))</f>
        <v>53.37418381305617</v>
      </c>
      <c r="H113" s="12">
        <f t="shared" si="7"/>
        <v>53.37418381305617</v>
      </c>
      <c r="I113" s="1">
        <f t="shared" si="5"/>
        <v>1000</v>
      </c>
      <c r="J113" s="5">
        <f t="shared" si="6"/>
        <v>18.735649494941487</v>
      </c>
      <c r="K113" s="9">
        <f>ABS(Лист1!$H$3)</f>
        <v>100</v>
      </c>
      <c r="L113" s="2">
        <f t="shared" si="8"/>
        <v>81.264350505058516</v>
      </c>
    </row>
    <row r="114" spans="1:12" x14ac:dyDescent="0.25">
      <c r="A114" s="3">
        <v>95</v>
      </c>
      <c r="B114" s="3">
        <v>237</v>
      </c>
      <c r="C114" s="3">
        <v>2</v>
      </c>
      <c r="D114" s="3">
        <v>3</v>
      </c>
      <c r="E114" s="4">
        <v>7</v>
      </c>
      <c r="F114" s="5">
        <f>1/(1/(INDEX(Лист2!$B$6:'Лист2'!$B$15,C114)-1)+1/(INDEX(Лист2!$B$6:'Лист2'!$B$15,D114)-1)+1/(INDEX(Лист2!$B$6:'Лист2'!$B$15,E114)-1))</f>
        <v>36.212273351152206</v>
      </c>
      <c r="G114" s="5">
        <f>1/(1/(INDEX(Лист2!$C$6:'Лист2'!$C$15,C114)-1)+1/(INDEX(Лист2!$C$6:'Лист2'!$C$15,D114)-1)+1/(INDEX(Лист2!$C$6:'Лист2'!$C$15,E114)-1))</f>
        <v>35.534814190233078</v>
      </c>
      <c r="H114" s="12">
        <f t="shared" si="7"/>
        <v>35.534814190233078</v>
      </c>
      <c r="I114" s="1">
        <f t="shared" si="5"/>
        <v>1000</v>
      </c>
      <c r="J114" s="5">
        <f t="shared" si="6"/>
        <v>28.141416320529263</v>
      </c>
      <c r="K114" s="9">
        <f>ABS(Лист1!$H$3)</f>
        <v>100</v>
      </c>
      <c r="L114" s="2">
        <f t="shared" si="8"/>
        <v>71.85858367947074</v>
      </c>
    </row>
    <row r="115" spans="1:12" x14ac:dyDescent="0.25">
      <c r="A115" s="3">
        <v>96</v>
      </c>
      <c r="B115" s="3">
        <v>238</v>
      </c>
      <c r="C115" s="3">
        <v>2</v>
      </c>
      <c r="D115" s="3">
        <v>3</v>
      </c>
      <c r="E115" s="4">
        <v>8</v>
      </c>
      <c r="F115" s="5">
        <f>1/(1/(INDEX(Лист2!$B$6:'Лист2'!$B$15,C115)-1)+1/(INDEX(Лист2!$B$6:'Лист2'!$B$15,D115)-1)+1/(INDEX(Лист2!$B$6:'Лист2'!$B$15,E115)-1))</f>
        <v>31.468855164126101</v>
      </c>
      <c r="G115" s="5">
        <f>1/(1/(INDEX(Лист2!$C$6:'Лист2'!$C$15,C115)-1)+1/(INDEX(Лист2!$C$6:'Лист2'!$C$15,D115)-1)+1/(INDEX(Лист2!$C$6:'Лист2'!$C$15,E115)-1))</f>
        <v>30.864529342480981</v>
      </c>
      <c r="H115" s="12">
        <f t="shared" si="7"/>
        <v>30.864529342480981</v>
      </c>
      <c r="I115" s="1">
        <f t="shared" si="5"/>
        <v>1000</v>
      </c>
      <c r="J115" s="5">
        <f t="shared" si="6"/>
        <v>32.399651681181837</v>
      </c>
      <c r="K115" s="9">
        <f>ABS(Лист1!$H$3)</f>
        <v>100</v>
      </c>
      <c r="L115" s="2">
        <f t="shared" si="8"/>
        <v>67.600348318818163</v>
      </c>
    </row>
    <row r="116" spans="1:12" x14ac:dyDescent="0.25">
      <c r="A116" s="3">
        <v>97</v>
      </c>
      <c r="B116" s="3">
        <v>239</v>
      </c>
      <c r="C116" s="3">
        <v>2</v>
      </c>
      <c r="D116" s="3">
        <v>3</v>
      </c>
      <c r="E116" s="4">
        <v>9</v>
      </c>
      <c r="F116" s="5">
        <f>1/(1/(INDEX(Лист2!$B$6:'Лист2'!$B$15,C116)-1)+1/(INDEX(Лист2!$B$6:'Лист2'!$B$15,D116)-1)+1/(INDEX(Лист2!$B$6:'Лист2'!$B$15,E116)-1))</f>
        <v>24.268727168008621</v>
      </c>
      <c r="G116" s="5">
        <f>1/(1/(INDEX(Лист2!$C$6:'Лист2'!$C$15,C116)-1)+1/(INDEX(Лист2!$C$6:'Лист2'!$C$15,D116)-1)+1/(INDEX(Лист2!$C$6:'Лист2'!$C$15,E116)-1))</f>
        <v>23.739268993905938</v>
      </c>
      <c r="H116" s="12">
        <f t="shared" si="7"/>
        <v>23.739268993905938</v>
      </c>
      <c r="I116" s="1">
        <f t="shared" si="5"/>
        <v>1000</v>
      </c>
      <c r="J116" s="5">
        <f t="shared" si="6"/>
        <v>42.124296255992888</v>
      </c>
      <c r="K116" s="9">
        <f>ABS(Лист1!$H$3)</f>
        <v>100</v>
      </c>
      <c r="L116" s="2">
        <f t="shared" si="8"/>
        <v>57.875703744007112</v>
      </c>
    </row>
    <row r="117" spans="1:12" x14ac:dyDescent="0.25">
      <c r="A117" s="3">
        <v>98</v>
      </c>
      <c r="B117" s="3">
        <v>2310</v>
      </c>
      <c r="C117" s="3">
        <v>2</v>
      </c>
      <c r="D117" s="3">
        <v>3</v>
      </c>
      <c r="E117" s="4">
        <v>10</v>
      </c>
      <c r="F117" s="5">
        <f>1/(1/(INDEX(Лист2!$B$6:'Лист2'!$B$15,C117)-1)+1/(INDEX(Лист2!$B$6:'Лист2'!$B$15,D117)-1)+1/(INDEX(Лист2!$B$6:'Лист2'!$B$15,E117)-1))</f>
        <v>15.143870137237361</v>
      </c>
      <c r="G117" s="5">
        <f>1/(1/(INDEX(Лист2!$C$6:'Лист2'!$C$15,C117)-1)+1/(INDEX(Лист2!$C$6:'Лист2'!$C$15,D117)-1)+1/(INDEX(Лист2!$C$6:'Лист2'!$C$15,E117)-1))</f>
        <v>14.862920261348993</v>
      </c>
      <c r="H117" s="12">
        <f t="shared" si="7"/>
        <v>14.862920261348993</v>
      </c>
      <c r="I117" s="1">
        <f t="shared" si="5"/>
        <v>1000</v>
      </c>
      <c r="J117" s="5">
        <f t="shared" si="6"/>
        <v>67.281528960395406</v>
      </c>
      <c r="K117" s="9">
        <f>ABS(Лист1!$H$3)</f>
        <v>100</v>
      </c>
      <c r="L117" s="2">
        <f t="shared" si="8"/>
        <v>32.718471039604594</v>
      </c>
    </row>
    <row r="118" spans="1:12" x14ac:dyDescent="0.25">
      <c r="A118" s="3">
        <v>99</v>
      </c>
      <c r="B118" s="3">
        <v>245</v>
      </c>
      <c r="C118" s="3">
        <v>2</v>
      </c>
      <c r="D118" s="3">
        <v>4</v>
      </c>
      <c r="E118" s="4">
        <v>5</v>
      </c>
      <c r="F118" s="5">
        <f>1/(1/(INDEX(Лист2!$B$6:'Лист2'!$B$15,C118)-1)+1/(INDEX(Лист2!$B$6:'Лист2'!$B$15,D118)-1)+1/(INDEX(Лист2!$B$6:'Лист2'!$B$15,E118)-1))</f>
        <v>68.228514864887728</v>
      </c>
      <c r="G118" s="5">
        <f>1/(1/(INDEX(Лист2!$C$6:'Лист2'!$C$15,C118)-1)+1/(INDEX(Лист2!$C$6:'Лист2'!$C$15,D118)-1)+1/(INDEX(Лист2!$C$6:'Лист2'!$C$15,E118)-1))</f>
        <v>67.025911649266376</v>
      </c>
      <c r="H118" s="12">
        <f t="shared" si="7"/>
        <v>67.025911649266376</v>
      </c>
      <c r="I118" s="1">
        <f t="shared" si="5"/>
        <v>1000</v>
      </c>
      <c r="J118" s="5">
        <f t="shared" si="6"/>
        <v>14.919603111596698</v>
      </c>
      <c r="K118" s="9">
        <f>ABS(Лист1!$H$3)</f>
        <v>100</v>
      </c>
      <c r="L118" s="2">
        <f t="shared" si="8"/>
        <v>85.0803968884033</v>
      </c>
    </row>
    <row r="119" spans="1:12" x14ac:dyDescent="0.25">
      <c r="A119" s="3">
        <v>100</v>
      </c>
      <c r="B119" s="3">
        <v>246</v>
      </c>
      <c r="C119" s="3">
        <v>2</v>
      </c>
      <c r="D119" s="3">
        <v>4</v>
      </c>
      <c r="E119" s="4">
        <v>6</v>
      </c>
      <c r="F119" s="5">
        <f>1/(1/(INDEX(Лист2!$B$6:'Лист2'!$B$15,C119)-1)+1/(INDEX(Лист2!$B$6:'Лист2'!$B$15,D119)-1)+1/(INDEX(Лист2!$B$6:'Лист2'!$B$15,E119)-1))</f>
        <v>49.390643176776408</v>
      </c>
      <c r="G119" s="5">
        <f>1/(1/(INDEX(Лист2!$C$6:'Лист2'!$C$15,C119)-1)+1/(INDEX(Лист2!$C$6:'Лист2'!$C$15,D119)-1)+1/(INDEX(Лист2!$C$6:'Лист2'!$C$15,E119)-1))</f>
        <v>48.435260753793862</v>
      </c>
      <c r="H119" s="12">
        <f t="shared" si="7"/>
        <v>48.435260753793862</v>
      </c>
      <c r="I119" s="1">
        <f t="shared" si="5"/>
        <v>1000</v>
      </c>
      <c r="J119" s="5">
        <f t="shared" si="6"/>
        <v>20.646115751976652</v>
      </c>
      <c r="K119" s="9">
        <f>ABS(Лист1!$H$3)</f>
        <v>100</v>
      </c>
      <c r="L119" s="2">
        <f t="shared" si="8"/>
        <v>79.353884248023348</v>
      </c>
    </row>
    <row r="120" spans="1:12" x14ac:dyDescent="0.25">
      <c r="A120" s="3">
        <v>101</v>
      </c>
      <c r="B120" s="3">
        <v>247</v>
      </c>
      <c r="C120" s="3">
        <v>2</v>
      </c>
      <c r="D120" s="3">
        <v>4</v>
      </c>
      <c r="E120" s="4">
        <v>7</v>
      </c>
      <c r="F120" s="5">
        <f>1/(1/(INDEX(Лист2!$B$6:'Лист2'!$B$15,C120)-1)+1/(INDEX(Лист2!$B$6:'Лист2'!$B$15,D120)-1)+1/(INDEX(Лист2!$B$6:'Лист2'!$B$15,E120)-1))</f>
        <v>33.907413414750501</v>
      </c>
      <c r="G120" s="5">
        <f>1/(1/(INDEX(Лист2!$C$6:'Лист2'!$C$15,C120)-1)+1/(INDEX(Лист2!$C$6:'Лист2'!$C$15,D120)-1)+1/(INDEX(Лист2!$C$6:'Лист2'!$C$15,E120)-1))</f>
        <v>33.275785549174259</v>
      </c>
      <c r="H120" s="12">
        <f t="shared" si="7"/>
        <v>33.275785549174259</v>
      </c>
      <c r="I120" s="1">
        <f t="shared" si="5"/>
        <v>1000</v>
      </c>
      <c r="J120" s="5">
        <f t="shared" si="6"/>
        <v>30.051882577564427</v>
      </c>
      <c r="K120" s="9">
        <f>ABS(Лист1!$H$3)</f>
        <v>100</v>
      </c>
      <c r="L120" s="2">
        <f t="shared" si="8"/>
        <v>69.948117422435573</v>
      </c>
    </row>
    <row r="121" spans="1:12" x14ac:dyDescent="0.25">
      <c r="A121" s="3">
        <v>102</v>
      </c>
      <c r="B121" s="3">
        <v>248</v>
      </c>
      <c r="C121" s="3">
        <v>2</v>
      </c>
      <c r="D121" s="3">
        <v>4</v>
      </c>
      <c r="E121" s="4">
        <v>8</v>
      </c>
      <c r="F121" s="5">
        <f>1/(1/(INDEX(Лист2!$B$6:'Лист2'!$B$15,C121)-1)+1/(INDEX(Лист2!$B$6:'Лист2'!$B$15,D121)-1)+1/(INDEX(Лист2!$B$6:'Лист2'!$B$15,E121)-1))</f>
        <v>29.713637992403427</v>
      </c>
      <c r="G121" s="5">
        <f>1/(1/(INDEX(Лист2!$C$6:'Лист2'!$C$15,C121)-1)+1/(INDEX(Лист2!$C$6:'Лист2'!$C$15,D121)-1)+1/(INDEX(Лист2!$C$6:'Лист2'!$C$15,E121)-1))</f>
        <v>29.145921380996782</v>
      </c>
      <c r="H121" s="12">
        <f t="shared" si="7"/>
        <v>29.145921380996782</v>
      </c>
      <c r="I121" s="1">
        <f t="shared" si="5"/>
        <v>1000</v>
      </c>
      <c r="J121" s="5">
        <f t="shared" si="6"/>
        <v>34.310117938216997</v>
      </c>
      <c r="K121" s="9">
        <f>ABS(Лист1!$H$3)</f>
        <v>100</v>
      </c>
      <c r="L121" s="2">
        <f t="shared" si="8"/>
        <v>65.68988206178301</v>
      </c>
    </row>
    <row r="122" spans="1:12" x14ac:dyDescent="0.25">
      <c r="A122" s="3">
        <v>103</v>
      </c>
      <c r="B122" s="3">
        <v>249</v>
      </c>
      <c r="C122" s="3">
        <v>2</v>
      </c>
      <c r="D122" s="3">
        <v>4</v>
      </c>
      <c r="E122" s="4">
        <v>9</v>
      </c>
      <c r="F122" s="5">
        <f>1/(1/(INDEX(Лист2!$B$6:'Лист2'!$B$15,C122)-1)+1/(INDEX(Лист2!$B$6:'Лист2'!$B$15,D122)-1)+1/(INDEX(Лист2!$B$6:'Лист2'!$B$15,E122)-1))</f>
        <v>23.211323083864134</v>
      </c>
      <c r="G122" s="5">
        <f>1/(1/(INDEX(Лист2!$C$6:'Лист2'!$C$15,C122)-1)+1/(INDEX(Лист2!$C$6:'Лист2'!$C$15,D122)-1)+1/(INDEX(Лист2!$C$6:'Лист2'!$C$15,E122)-1))</f>
        <v>22.709331058709392</v>
      </c>
      <c r="H122" s="12">
        <f t="shared" si="7"/>
        <v>22.709331058709392</v>
      </c>
      <c r="I122" s="1">
        <f t="shared" si="5"/>
        <v>1000</v>
      </c>
      <c r="J122" s="5">
        <f t="shared" si="6"/>
        <v>44.034762513028056</v>
      </c>
      <c r="K122" s="9">
        <f>ABS(Лист1!$H$3)</f>
        <v>100</v>
      </c>
      <c r="L122" s="2">
        <f t="shared" si="8"/>
        <v>55.965237486971944</v>
      </c>
    </row>
    <row r="123" spans="1:12" x14ac:dyDescent="0.25">
      <c r="A123" s="3">
        <v>104</v>
      </c>
      <c r="B123" s="3">
        <v>2410</v>
      </c>
      <c r="C123" s="3">
        <v>2</v>
      </c>
      <c r="D123" s="3">
        <v>4</v>
      </c>
      <c r="E123" s="4">
        <v>10</v>
      </c>
      <c r="F123" s="5">
        <f>1/(1/(INDEX(Лист2!$B$6:'Лист2'!$B$15,C123)-1)+1/(INDEX(Лист2!$B$6:'Лист2'!$B$15,D123)-1)+1/(INDEX(Лист2!$B$6:'Лист2'!$B$15,E123)-1))</f>
        <v>14.72527481296758</v>
      </c>
      <c r="G123" s="5">
        <f>1/(1/(INDEX(Лист2!$C$6:'Лист2'!$C$15,C123)-1)+1/(INDEX(Лист2!$C$6:'Лист2'!$C$15,D123)-1)+1/(INDEX(Лист2!$C$6:'Лист2'!$C$15,E123)-1))</f>
        <v>14.452538864612533</v>
      </c>
      <c r="H123" s="12">
        <f t="shared" si="7"/>
        <v>14.452538864612533</v>
      </c>
      <c r="I123" s="1">
        <f t="shared" si="5"/>
        <v>1000</v>
      </c>
      <c r="J123" s="5">
        <f t="shared" si="6"/>
        <v>69.191995217430588</v>
      </c>
      <c r="K123" s="9">
        <f>ABS(Лист1!$H$3)</f>
        <v>100</v>
      </c>
      <c r="L123" s="2">
        <f t="shared" si="8"/>
        <v>30.808004782569412</v>
      </c>
    </row>
    <row r="124" spans="1:12" x14ac:dyDescent="0.25">
      <c r="A124" s="3">
        <v>105</v>
      </c>
      <c r="B124" s="3">
        <v>256</v>
      </c>
      <c r="C124" s="3">
        <v>2</v>
      </c>
      <c r="D124" s="3">
        <v>5</v>
      </c>
      <c r="E124" s="4">
        <v>6</v>
      </c>
      <c r="F124" s="5">
        <f>1/(1/(INDEX(Лист2!$B$6:'Лист2'!$B$15,C124)-1)+1/(INDEX(Лист2!$B$6:'Лист2'!$B$15,D124)-1)+1/(INDEX(Лист2!$B$6:'Лист2'!$B$15,E124)-1))</f>
        <v>41.435027233952049</v>
      </c>
      <c r="G124" s="5">
        <f>1/(1/(INDEX(Лист2!$C$6:'Лист2'!$C$15,C124)-1)+1/(INDEX(Лист2!$C$6:'Лист2'!$C$15,D124)-1)+1/(INDEX(Лист2!$C$6:'Лист2'!$C$15,E124)-1))</f>
        <v>40.660475408187217</v>
      </c>
      <c r="H124" s="12">
        <f t="shared" si="7"/>
        <v>40.660475408187217</v>
      </c>
      <c r="I124" s="1">
        <f t="shared" si="5"/>
        <v>1000</v>
      </c>
      <c r="J124" s="5">
        <f t="shared" si="6"/>
        <v>24.593908210887381</v>
      </c>
      <c r="K124" s="9">
        <f>ABS(Лист1!$H$3)</f>
        <v>100</v>
      </c>
      <c r="L124" s="2">
        <f t="shared" si="8"/>
        <v>75.406091789112622</v>
      </c>
    </row>
    <row r="125" spans="1:12" x14ac:dyDescent="0.25">
      <c r="A125" s="3">
        <v>106</v>
      </c>
      <c r="B125" s="3">
        <v>257</v>
      </c>
      <c r="C125" s="3">
        <v>2</v>
      </c>
      <c r="D125" s="3">
        <v>5</v>
      </c>
      <c r="E125" s="4">
        <v>7</v>
      </c>
      <c r="F125" s="5">
        <f>1/(1/(INDEX(Лист2!$B$6:'Лист2'!$B$15,C125)-1)+1/(INDEX(Лист2!$B$6:'Лист2'!$B$15,D125)-1)+1/(INDEX(Лист2!$B$6:'Лист2'!$B$15,E125)-1))</f>
        <v>29.958511135337172</v>
      </c>
      <c r="G125" s="5">
        <f>1/(1/(INDEX(Лист2!$C$6:'Лист2'!$C$15,C125)-1)+1/(INDEX(Лист2!$C$6:'Лист2'!$C$15,D125)-1)+1/(INDEX(Лист2!$C$6:'Лист2'!$C$15,E125)-1))</f>
        <v>29.412045818884771</v>
      </c>
      <c r="H125" s="12">
        <f t="shared" si="7"/>
        <v>29.412045818884771</v>
      </c>
      <c r="I125" s="1">
        <f t="shared" si="5"/>
        <v>1000</v>
      </c>
      <c r="J125" s="5">
        <f t="shared" si="6"/>
        <v>33.999675036475153</v>
      </c>
      <c r="K125" s="9">
        <f>ABS(Лист1!$H$3)</f>
        <v>100</v>
      </c>
      <c r="L125" s="2">
        <f t="shared" si="8"/>
        <v>66.000324963524847</v>
      </c>
    </row>
    <row r="126" spans="1:12" x14ac:dyDescent="0.25">
      <c r="A126" s="3">
        <v>107</v>
      </c>
      <c r="B126" s="3">
        <v>258</v>
      </c>
      <c r="C126" s="3">
        <v>2</v>
      </c>
      <c r="D126" s="3">
        <v>5</v>
      </c>
      <c r="E126" s="4">
        <v>8</v>
      </c>
      <c r="F126" s="5">
        <f>1/(1/(INDEX(Лист2!$B$6:'Лист2'!$B$15,C126)-1)+1/(INDEX(Лист2!$B$6:'Лист2'!$B$15,D126)-1)+1/(INDEX(Лист2!$B$6:'Лист2'!$B$15,E126)-1))</f>
        <v>26.636833359708813</v>
      </c>
      <c r="G126" s="5">
        <f>1/(1/(INDEX(Лист2!$C$6:'Лист2'!$C$15,C126)-1)+1/(INDEX(Лист2!$C$6:'Лист2'!$C$15,D126)-1)+1/(INDEX(Лист2!$C$6:'Лист2'!$C$15,E126)-1))</f>
        <v>26.138385228563781</v>
      </c>
      <c r="H126" s="12">
        <f t="shared" si="7"/>
        <v>26.138385228563781</v>
      </c>
      <c r="I126" s="1">
        <f t="shared" si="5"/>
        <v>1000</v>
      </c>
      <c r="J126" s="5">
        <f t="shared" si="6"/>
        <v>38.257910397127723</v>
      </c>
      <c r="K126" s="9">
        <f>ABS(Лист1!$H$3)</f>
        <v>100</v>
      </c>
      <c r="L126" s="2">
        <f t="shared" si="8"/>
        <v>61.742089602872277</v>
      </c>
    </row>
    <row r="127" spans="1:12" x14ac:dyDescent="0.25">
      <c r="A127" s="3">
        <v>108</v>
      </c>
      <c r="B127" s="3">
        <v>259</v>
      </c>
      <c r="C127" s="3">
        <v>2</v>
      </c>
      <c r="D127" s="3">
        <v>5</v>
      </c>
      <c r="E127" s="4">
        <v>9</v>
      </c>
      <c r="F127" s="5">
        <f>1/(1/(INDEX(Лист2!$B$6:'Лист2'!$B$15,C127)-1)+1/(INDEX(Лист2!$B$6:'Лист2'!$B$15,D127)-1)+1/(INDEX(Лист2!$B$6:'Лист2'!$B$15,E127)-1))</f>
        <v>21.290257020137933</v>
      </c>
      <c r="G127" s="5">
        <f>1/(1/(INDEX(Лист2!$C$6:'Лист2'!$C$15,C127)-1)+1/(INDEX(Лист2!$C$6:'Лист2'!$C$15,D127)-1)+1/(INDEX(Лист2!$C$6:'Лист2'!$C$15,E127)-1))</f>
        <v>20.840907712914017</v>
      </c>
      <c r="H127" s="12">
        <f t="shared" si="7"/>
        <v>20.840907712914017</v>
      </c>
      <c r="I127" s="1">
        <f t="shared" si="5"/>
        <v>1000</v>
      </c>
      <c r="J127" s="5">
        <f t="shared" si="6"/>
        <v>47.982554971938789</v>
      </c>
      <c r="K127" s="9">
        <f>ABS(Лист1!$H$3)</f>
        <v>100</v>
      </c>
      <c r="L127" s="2">
        <f t="shared" si="8"/>
        <v>52.017445028061211</v>
      </c>
    </row>
    <row r="128" spans="1:12" x14ac:dyDescent="0.25">
      <c r="A128" s="3">
        <v>109</v>
      </c>
      <c r="B128" s="3">
        <v>2510</v>
      </c>
      <c r="C128" s="3">
        <v>2</v>
      </c>
      <c r="D128" s="3">
        <v>5</v>
      </c>
      <c r="E128" s="4">
        <v>10</v>
      </c>
      <c r="F128" s="5">
        <f>1/(1/(INDEX(Лист2!$B$6:'Лист2'!$B$15,C128)-1)+1/(INDEX(Лист2!$B$6:'Лист2'!$B$15,D128)-1)+1/(INDEX(Лист2!$B$6:'Лист2'!$B$15,E128)-1))</f>
        <v>13.927990238800765</v>
      </c>
      <c r="G128" s="5">
        <f>1/(1/(INDEX(Лист2!$C$6:'Лист2'!$C$15,C128)-1)+1/(INDEX(Лист2!$C$6:'Лист2'!$C$15,D128)-1)+1/(INDEX(Лист2!$C$6:'Лист2'!$C$15,E128)-1))</f>
        <v>13.672448769269156</v>
      </c>
      <c r="H128" s="12">
        <f t="shared" si="7"/>
        <v>13.672448769269156</v>
      </c>
      <c r="I128" s="1">
        <f t="shared" si="5"/>
        <v>1000</v>
      </c>
      <c r="J128" s="5">
        <f t="shared" si="6"/>
        <v>73.1397876763413</v>
      </c>
      <c r="K128" s="9">
        <f>ABS(Лист1!$H$3)</f>
        <v>100</v>
      </c>
      <c r="L128" s="2">
        <f t="shared" si="8"/>
        <v>26.8602123236587</v>
      </c>
    </row>
    <row r="129" spans="1:12" x14ac:dyDescent="0.25">
      <c r="A129" s="3">
        <v>110</v>
      </c>
      <c r="B129" s="3">
        <v>267</v>
      </c>
      <c r="C129" s="3">
        <v>2</v>
      </c>
      <c r="D129" s="3">
        <v>6</v>
      </c>
      <c r="E129" s="4">
        <v>7</v>
      </c>
      <c r="F129" s="5">
        <f>1/(1/(INDEX(Лист2!$B$6:'Лист2'!$B$15,C129)-1)+1/(INDEX(Лист2!$B$6:'Лист2'!$B$15,D129)-1)+1/(INDEX(Лист2!$B$6:'Лист2'!$B$15,E129)-1))</f>
        <v>25.661016724007382</v>
      </c>
      <c r="G129" s="5">
        <f>1/(1/(INDEX(Лист2!$C$6:'Лист2'!$C$15,C129)-1)+1/(INDEX(Лист2!$C$6:'Лист2'!$C$15,D129)-1)+1/(INDEX(Лист2!$C$6:'Лист2'!$C$15,E129)-1))</f>
        <v>25.172312232281236</v>
      </c>
      <c r="H129" s="12">
        <f t="shared" si="7"/>
        <v>25.172312232281236</v>
      </c>
      <c r="I129" s="1">
        <f t="shared" si="5"/>
        <v>1000</v>
      </c>
      <c r="J129" s="5">
        <f t="shared" si="6"/>
        <v>39.726187676855112</v>
      </c>
      <c r="K129" s="9">
        <f>ABS(Лист1!$H$3)</f>
        <v>100</v>
      </c>
      <c r="L129" s="2">
        <f t="shared" si="8"/>
        <v>60.273812323144888</v>
      </c>
    </row>
    <row r="130" spans="1:12" x14ac:dyDescent="0.25">
      <c r="A130" s="3">
        <v>111</v>
      </c>
      <c r="B130" s="3">
        <v>268</v>
      </c>
      <c r="C130" s="3">
        <v>2</v>
      </c>
      <c r="D130" s="3">
        <v>6</v>
      </c>
      <c r="E130" s="4">
        <v>8</v>
      </c>
      <c r="F130" s="5">
        <f>1/(1/(INDEX(Лист2!$B$6:'Лист2'!$B$15,C130)-1)+1/(INDEX(Лист2!$B$6:'Лист2'!$B$15,D130)-1)+1/(INDEX(Лист2!$B$6:'Лист2'!$B$15,E130)-1))</f>
        <v>23.184577230008511</v>
      </c>
      <c r="G130" s="5">
        <f>1/(1/(INDEX(Лист2!$C$6:'Лист2'!$C$15,C130)-1)+1/(INDEX(Лист2!$C$6:'Лист2'!$C$15,D130)-1)+1/(INDEX(Лист2!$C$6:'Лист2'!$C$15,E130)-1))</f>
        <v>22.735321528424976</v>
      </c>
      <c r="H130" s="12">
        <f t="shared" si="7"/>
        <v>22.735321528424976</v>
      </c>
      <c r="I130" s="1">
        <f t="shared" si="5"/>
        <v>1000</v>
      </c>
      <c r="J130" s="5">
        <f t="shared" si="6"/>
        <v>43.984423037507689</v>
      </c>
      <c r="K130" s="9">
        <f>ABS(Лист1!$H$3)</f>
        <v>100</v>
      </c>
      <c r="L130" s="2">
        <f t="shared" si="8"/>
        <v>56.015576962492311</v>
      </c>
    </row>
    <row r="131" spans="1:12" x14ac:dyDescent="0.25">
      <c r="A131" s="3">
        <v>112</v>
      </c>
      <c r="B131" s="3">
        <v>269</v>
      </c>
      <c r="C131" s="3">
        <v>2</v>
      </c>
      <c r="D131" s="3">
        <v>6</v>
      </c>
      <c r="E131" s="4">
        <v>9</v>
      </c>
      <c r="F131" s="5">
        <f>1/(1/(INDEX(Лист2!$B$6:'Лист2'!$B$15,C131)-1)+1/(INDEX(Лист2!$B$6:'Лист2'!$B$15,D131)-1)+1/(INDEX(Лист2!$B$6:'Лист2'!$B$15,E131)-1))</f>
        <v>19.025888603788989</v>
      </c>
      <c r="G131" s="5">
        <f>1/(1/(INDEX(Лист2!$C$6:'Лист2'!$C$15,C131)-1)+1/(INDEX(Лист2!$C$6:'Лист2'!$C$15,D131)-1)+1/(INDEX(Лист2!$C$6:'Лист2'!$C$15,E131)-1))</f>
        <v>18.61883001243238</v>
      </c>
      <c r="H131" s="12">
        <f t="shared" si="7"/>
        <v>18.61883001243238</v>
      </c>
      <c r="I131" s="1">
        <f t="shared" si="5"/>
        <v>1000</v>
      </c>
      <c r="J131" s="5">
        <f t="shared" si="6"/>
        <v>53.709067612318741</v>
      </c>
      <c r="K131" s="9">
        <f>ABS(Лист1!$H$3)</f>
        <v>100</v>
      </c>
      <c r="L131" s="2">
        <f t="shared" si="8"/>
        <v>46.290932387681259</v>
      </c>
    </row>
    <row r="132" spans="1:12" x14ac:dyDescent="0.25">
      <c r="A132" s="3">
        <v>113</v>
      </c>
      <c r="B132" s="3">
        <v>2610</v>
      </c>
      <c r="C132" s="3">
        <v>2</v>
      </c>
      <c r="D132" s="3">
        <v>6</v>
      </c>
      <c r="E132" s="4">
        <v>10</v>
      </c>
      <c r="F132" s="5">
        <f>1/(1/(INDEX(Лист2!$B$6:'Лист2'!$B$15,C132)-1)+1/(INDEX(Лист2!$B$6:'Лист2'!$B$15,D132)-1)+1/(INDEX(Лист2!$B$6:'Лист2'!$B$15,E132)-1))</f>
        <v>12.921901872499951</v>
      </c>
      <c r="G132" s="5">
        <f>1/(1/(INDEX(Лист2!$C$6:'Лист2'!$C$15,C132)-1)+1/(INDEX(Лист2!$C$6:'Лист2'!$C$15,D132)-1)+1/(INDEX(Лист2!$C$6:'Лист2'!$C$15,E132)-1))</f>
        <v>12.679686963685041</v>
      </c>
      <c r="H132" s="12">
        <f t="shared" si="7"/>
        <v>12.679686963685041</v>
      </c>
      <c r="I132" s="1">
        <f t="shared" si="5"/>
        <v>1000</v>
      </c>
      <c r="J132" s="5">
        <f t="shared" si="6"/>
        <v>78.866300316721265</v>
      </c>
      <c r="K132" s="9">
        <f>ABS(Лист1!$H$3)</f>
        <v>100</v>
      </c>
      <c r="L132" s="2">
        <f t="shared" si="8"/>
        <v>21.133699683278735</v>
      </c>
    </row>
    <row r="133" spans="1:12" x14ac:dyDescent="0.25">
      <c r="A133" s="3">
        <v>114</v>
      </c>
      <c r="B133" s="3">
        <v>278</v>
      </c>
      <c r="C133" s="3">
        <v>2</v>
      </c>
      <c r="D133" s="3">
        <v>7</v>
      </c>
      <c r="E133" s="4">
        <v>8</v>
      </c>
      <c r="F133" s="5">
        <f>1/(1/(INDEX(Лист2!$B$6:'Лист2'!$B$15,C133)-1)+1/(INDEX(Лист2!$B$6:'Лист2'!$B$15,D133)-1)+1/(INDEX(Лист2!$B$6:'Лист2'!$B$15,E133)-1))</f>
        <v>19.092186715743683</v>
      </c>
      <c r="G133" s="5">
        <f>1/(1/(INDEX(Лист2!$C$6:'Лист2'!$C$15,C133)-1)+1/(INDEX(Лист2!$C$6:'Лист2'!$C$15,D133)-1)+1/(INDEX(Лист2!$C$6:'Лист2'!$C$15,E133)-1))</f>
        <v>18.730032662633839</v>
      </c>
      <c r="H133" s="12">
        <f t="shared" si="7"/>
        <v>18.730032662633839</v>
      </c>
      <c r="I133" s="1">
        <f t="shared" si="5"/>
        <v>1000</v>
      </c>
      <c r="J133" s="5">
        <f t="shared" si="6"/>
        <v>53.390189863095458</v>
      </c>
      <c r="K133" s="9">
        <f>ABS(Лист1!$H$3)</f>
        <v>100</v>
      </c>
      <c r="L133" s="2">
        <f t="shared" si="8"/>
        <v>46.609810136904542</v>
      </c>
    </row>
    <row r="134" spans="1:12" x14ac:dyDescent="0.25">
      <c r="A134" s="3">
        <v>115</v>
      </c>
      <c r="B134" s="3">
        <v>279</v>
      </c>
      <c r="C134" s="3">
        <v>2</v>
      </c>
      <c r="D134" s="3">
        <v>7</v>
      </c>
      <c r="E134" s="4">
        <v>9</v>
      </c>
      <c r="F134" s="5">
        <f>1/(1/(INDEX(Лист2!$B$6:'Лист2'!$B$15,C134)-1)+1/(INDEX(Лист2!$B$6:'Лист2'!$B$15,D134)-1)+1/(INDEX(Лист2!$B$6:'Лист2'!$B$15,E134)-1))</f>
        <v>16.179845154296345</v>
      </c>
      <c r="G134" s="5">
        <f>1/(1/(INDEX(Лист2!$C$6:'Лист2'!$C$15,C134)-1)+1/(INDEX(Лист2!$C$6:'Лист2'!$C$15,D134)-1)+1/(INDEX(Лист2!$C$6:'Лист2'!$C$15,E134)-1))</f>
        <v>15.844135675960898</v>
      </c>
      <c r="H134" s="12">
        <f t="shared" si="7"/>
        <v>15.844135675960898</v>
      </c>
      <c r="I134" s="1">
        <f t="shared" si="5"/>
        <v>1000</v>
      </c>
      <c r="J134" s="5">
        <f t="shared" si="6"/>
        <v>63.114834437906509</v>
      </c>
      <c r="K134" s="9">
        <f>ABS(Лист1!$H$3)</f>
        <v>100</v>
      </c>
      <c r="L134" s="2">
        <f t="shared" si="8"/>
        <v>36.885165562093491</v>
      </c>
    </row>
    <row r="135" spans="1:12" x14ac:dyDescent="0.25">
      <c r="A135" s="3">
        <v>116</v>
      </c>
      <c r="B135" s="3">
        <v>2710</v>
      </c>
      <c r="C135" s="3">
        <v>2</v>
      </c>
      <c r="D135" s="3">
        <v>7</v>
      </c>
      <c r="E135" s="4">
        <v>10</v>
      </c>
      <c r="F135" s="5">
        <f>1/(1/(INDEX(Лист2!$B$6:'Лист2'!$B$15,C135)-1)+1/(INDEX(Лист2!$B$6:'Лист2'!$B$15,D135)-1)+1/(INDEX(Лист2!$B$6:'Лист2'!$B$15,E135)-1))</f>
        <v>11.542903598027904</v>
      </c>
      <c r="G135" s="5">
        <f>1/(1/(INDEX(Лист2!$C$6:'Лист2'!$C$15,C135)-1)+1/(INDEX(Лист2!$C$6:'Лист2'!$C$15,D135)-1)+1/(INDEX(Лист2!$C$6:'Лист2'!$C$15,E135)-1))</f>
        <v>11.328612010273149</v>
      </c>
      <c r="H135" s="12">
        <f t="shared" si="7"/>
        <v>11.328612010273149</v>
      </c>
      <c r="I135" s="1">
        <f t="shared" si="5"/>
        <v>1000</v>
      </c>
      <c r="J135" s="5">
        <f t="shared" si="6"/>
        <v>88.272067142309041</v>
      </c>
      <c r="K135" s="9">
        <f>ABS(Лист1!$H$3)</f>
        <v>100</v>
      </c>
      <c r="L135" s="2">
        <f t="shared" si="8"/>
        <v>11.727932857690959</v>
      </c>
    </row>
    <row r="136" spans="1:12" x14ac:dyDescent="0.25">
      <c r="A136" s="3">
        <v>117</v>
      </c>
      <c r="B136" s="3">
        <v>289</v>
      </c>
      <c r="C136" s="3">
        <v>2</v>
      </c>
      <c r="D136" s="3">
        <v>8</v>
      </c>
      <c r="E136" s="4">
        <v>9</v>
      </c>
      <c r="F136" s="5">
        <f>1/(1/(INDEX(Лист2!$B$6:'Лист2'!$B$15,C136)-1)+1/(INDEX(Лист2!$B$6:'Лист2'!$B$15,D136)-1)+1/(INDEX(Лист2!$B$6:'Лист2'!$B$15,E136)-1))</f>
        <v>15.158912515250874</v>
      </c>
      <c r="G136" s="5">
        <f>1/(1/(INDEX(Лист2!$C$6:'Лист2'!$C$15,C136)-1)+1/(INDEX(Лист2!$C$6:'Лист2'!$C$15,D136)-1)+1/(INDEX(Лист2!$C$6:'Лист2'!$C$15,E136)-1))</f>
        <v>14.842725780344168</v>
      </c>
      <c r="H136" s="12">
        <f t="shared" si="7"/>
        <v>14.842725780344168</v>
      </c>
      <c r="I136" s="1">
        <f t="shared" si="5"/>
        <v>1000</v>
      </c>
      <c r="J136" s="5">
        <f t="shared" si="6"/>
        <v>67.373069798559087</v>
      </c>
      <c r="K136" s="9">
        <f>ABS(Лист1!$H$3)</f>
        <v>100</v>
      </c>
      <c r="L136" s="2">
        <f t="shared" si="8"/>
        <v>32.626930201440913</v>
      </c>
    </row>
    <row r="137" spans="1:12" x14ac:dyDescent="0.25">
      <c r="A137" s="3">
        <v>118</v>
      </c>
      <c r="B137" s="3">
        <v>2810</v>
      </c>
      <c r="C137" s="3">
        <v>2</v>
      </c>
      <c r="D137" s="3">
        <v>8</v>
      </c>
      <c r="E137" s="4">
        <v>10</v>
      </c>
      <c r="F137" s="5">
        <f>1/(1/(INDEX(Лист2!$B$6:'Лист2'!$B$15,C137)-1)+1/(INDEX(Лист2!$B$6:'Лист2'!$B$15,D137)-1)+1/(INDEX(Лист2!$B$6:'Лист2'!$B$15,E137)-1))</f>
        <v>11.013723015989333</v>
      </c>
      <c r="G137" s="5">
        <f>1/(1/(INDEX(Лист2!$C$6:'Лист2'!$C$15,C137)-1)+1/(INDEX(Лист2!$C$6:'Лист2'!$C$15,D137)-1)+1/(INDEX(Лист2!$C$6:'Лист2'!$C$15,E137)-1))</f>
        <v>10.807270407097104</v>
      </c>
      <c r="H137" s="12">
        <f t="shared" si="7"/>
        <v>10.807270407097104</v>
      </c>
      <c r="I137" s="1">
        <f t="shared" si="5"/>
        <v>1000</v>
      </c>
      <c r="J137" s="5">
        <f t="shared" si="6"/>
        <v>92.530302502961604</v>
      </c>
      <c r="K137" s="9">
        <f>ABS(Лист1!$H$3)</f>
        <v>100</v>
      </c>
      <c r="L137" s="2">
        <f t="shared" si="8"/>
        <v>7.4696974970383962</v>
      </c>
    </row>
    <row r="138" spans="1:12" x14ac:dyDescent="0.25">
      <c r="A138" s="3">
        <v>119</v>
      </c>
      <c r="B138" s="3">
        <v>2910</v>
      </c>
      <c r="C138" s="3">
        <v>2</v>
      </c>
      <c r="D138" s="3">
        <v>9</v>
      </c>
      <c r="E138" s="4">
        <v>10</v>
      </c>
      <c r="F138" s="5">
        <f>1/(1/(INDEX(Лист2!$B$6:'Лист2'!$B$15,C138)-1)+1/(INDEX(Лист2!$B$6:'Лист2'!$B$15,D138)-1)+1/(INDEX(Лист2!$B$6:'Лист2'!$B$15,E138)-1))</f>
        <v>9.9776838726234338</v>
      </c>
      <c r="G138" s="5">
        <f>1/(1/(INDEX(Лист2!$C$6:'Лист2'!$C$15,C138)-1)+1/(INDEX(Лист2!$C$6:'Лист2'!$C$15,D138)-1)+1/(INDEX(Лист2!$C$6:'Лист2'!$C$15,E138)-1))</f>
        <v>9.7794779477947795</v>
      </c>
      <c r="H138" s="12">
        <f t="shared" si="7"/>
        <v>9.7794779477947795</v>
      </c>
      <c r="I138" s="1">
        <f t="shared" si="5"/>
        <v>1000</v>
      </c>
      <c r="J138" s="5">
        <f t="shared" si="6"/>
        <v>102.25494707777267</v>
      </c>
      <c r="K138" s="9">
        <f>ABS(Лист1!$H$3)</f>
        <v>100</v>
      </c>
      <c r="L138" s="2">
        <f t="shared" si="8"/>
        <v>2.2549470777726697</v>
      </c>
    </row>
    <row r="139" spans="1:12" x14ac:dyDescent="0.25">
      <c r="A139" s="3">
        <v>120</v>
      </c>
      <c r="B139" s="3">
        <v>345</v>
      </c>
      <c r="C139" s="3">
        <v>3</v>
      </c>
      <c r="D139" s="3">
        <v>4</v>
      </c>
      <c r="E139" s="4">
        <v>5</v>
      </c>
      <c r="F139" s="5">
        <f>1/(1/(INDEX(Лист2!$B$6:'Лист2'!$B$15,C139)-1)+1/(INDEX(Лист2!$B$6:'Лист2'!$B$15,D139)-1)+1/(INDEX(Лист2!$B$6:'Лист2'!$B$15,E139)-1))</f>
        <v>63.40446736313357</v>
      </c>
      <c r="G139" s="5">
        <f>1/(1/(INDEX(Лист2!$C$6:'Лист2'!$C$15,C139)-1)+1/(INDEX(Лист2!$C$6:'Лист2'!$C$15,D139)-1)+1/(INDEX(Лист2!$C$6:'Лист2'!$C$15,E139)-1))</f>
        <v>62.281943943888443</v>
      </c>
      <c r="H139" s="12">
        <f t="shared" si="7"/>
        <v>62.281943943888443</v>
      </c>
      <c r="I139" s="1">
        <f t="shared" si="5"/>
        <v>1000</v>
      </c>
      <c r="J139" s="5">
        <f t="shared" si="6"/>
        <v>16.056017790660615</v>
      </c>
      <c r="K139" s="9">
        <f>ABS(Лист1!$H$3)</f>
        <v>100</v>
      </c>
      <c r="L139" s="2">
        <f t="shared" si="8"/>
        <v>83.943982209339381</v>
      </c>
    </row>
    <row r="140" spans="1:12" x14ac:dyDescent="0.25">
      <c r="A140" s="3">
        <v>121</v>
      </c>
      <c r="B140" s="3">
        <v>346</v>
      </c>
      <c r="C140" s="3">
        <v>3</v>
      </c>
      <c r="D140" s="3">
        <v>4</v>
      </c>
      <c r="E140" s="4">
        <v>6</v>
      </c>
      <c r="F140" s="5">
        <f>1/(1/(INDEX(Лист2!$B$6:'Лист2'!$B$15,C140)-1)+1/(INDEX(Лист2!$B$6:'Лист2'!$B$15,D140)-1)+1/(INDEX(Лист2!$B$6:'Лист2'!$B$15,E140)-1))</f>
        <v>46.812357737950542</v>
      </c>
      <c r="G140" s="5">
        <f>1/(1/(INDEX(Лист2!$C$6:'Лист2'!$C$15,C140)-1)+1/(INDEX(Лист2!$C$6:'Лист2'!$C$15,D140)-1)+1/(INDEX(Лист2!$C$6:'Лист2'!$C$15,E140)-1))</f>
        <v>45.908348580795682</v>
      </c>
      <c r="H140" s="12">
        <f t="shared" si="7"/>
        <v>45.908348580795682</v>
      </c>
      <c r="I140" s="1">
        <f t="shared" si="5"/>
        <v>1000</v>
      </c>
      <c r="J140" s="5">
        <f t="shared" si="6"/>
        <v>21.782530431040566</v>
      </c>
      <c r="K140" s="9">
        <f>ABS(Лист1!$H$3)</f>
        <v>100</v>
      </c>
      <c r="L140" s="2">
        <f t="shared" si="8"/>
        <v>78.21746956895943</v>
      </c>
    </row>
    <row r="141" spans="1:12" x14ac:dyDescent="0.25">
      <c r="A141" s="3">
        <v>122</v>
      </c>
      <c r="B141" s="3">
        <v>347</v>
      </c>
      <c r="C141" s="3">
        <v>3</v>
      </c>
      <c r="D141" s="3">
        <v>4</v>
      </c>
      <c r="E141" s="4">
        <v>7</v>
      </c>
      <c r="F141" s="5">
        <f>1/(1/(INDEX(Лист2!$B$6:'Лист2'!$B$15,C141)-1)+1/(INDEX(Лист2!$B$6:'Лист2'!$B$15,D141)-1)+1/(INDEX(Лист2!$B$6:'Лист2'!$B$15,E141)-1))</f>
        <v>32.672044217097771</v>
      </c>
      <c r="G141" s="5">
        <f>1/(1/(INDEX(Лист2!$C$6:'Лист2'!$C$15,C141)-1)+1/(INDEX(Лист2!$C$6:'Лист2'!$C$15,D141)-1)+1/(INDEX(Лист2!$C$6:'Лист2'!$C$15,E141)-1))</f>
        <v>32.063308611292442</v>
      </c>
      <c r="H141" s="12">
        <f t="shared" si="7"/>
        <v>32.063308611292442</v>
      </c>
      <c r="I141" s="1">
        <f t="shared" si="5"/>
        <v>1000</v>
      </c>
      <c r="J141" s="5">
        <f t="shared" si="6"/>
        <v>31.188297256628342</v>
      </c>
      <c r="K141" s="9">
        <f>ABS(Лист1!$H$3)</f>
        <v>100</v>
      </c>
      <c r="L141" s="2">
        <f t="shared" si="8"/>
        <v>68.811702743371654</v>
      </c>
    </row>
    <row r="142" spans="1:12" x14ac:dyDescent="0.25">
      <c r="A142" s="3">
        <v>123</v>
      </c>
      <c r="B142" s="3">
        <v>348</v>
      </c>
      <c r="C142" s="3">
        <v>3</v>
      </c>
      <c r="D142" s="3">
        <v>4</v>
      </c>
      <c r="E142" s="4">
        <v>8</v>
      </c>
      <c r="F142" s="5">
        <f>1/(1/(INDEX(Лист2!$B$6:'Лист2'!$B$15,C142)-1)+1/(INDEX(Лист2!$B$6:'Лист2'!$B$15,D142)-1)+1/(INDEX(Лист2!$B$6:'Лист2'!$B$15,E142)-1))</f>
        <v>28.760665089854708</v>
      </c>
      <c r="G142" s="5">
        <f>1/(1/(INDEX(Лист2!$C$6:'Лист2'!$C$15,C142)-1)+1/(INDEX(Лист2!$C$6:'Лист2'!$C$15,D142)-1)+1/(INDEX(Лист2!$C$6:'Лист2'!$C$15,E142)-1))</f>
        <v>28.211504092574611</v>
      </c>
      <c r="H142" s="12">
        <f t="shared" si="7"/>
        <v>28.211504092574611</v>
      </c>
      <c r="I142" s="1">
        <f t="shared" si="5"/>
        <v>1000</v>
      </c>
      <c r="J142" s="5">
        <f t="shared" si="6"/>
        <v>35.446532617280916</v>
      </c>
      <c r="K142" s="9">
        <f>ABS(Лист1!$H$3)</f>
        <v>100</v>
      </c>
      <c r="L142" s="2">
        <f t="shared" si="8"/>
        <v>64.553467382719077</v>
      </c>
    </row>
    <row r="143" spans="1:12" x14ac:dyDescent="0.25">
      <c r="A143" s="3">
        <v>124</v>
      </c>
      <c r="B143" s="3">
        <v>349</v>
      </c>
      <c r="C143" s="3">
        <v>3</v>
      </c>
      <c r="D143" s="3">
        <v>4</v>
      </c>
      <c r="E143" s="4">
        <v>9</v>
      </c>
      <c r="F143" s="5">
        <f>1/(1/(INDEX(Лист2!$B$6:'Лист2'!$B$15,C143)-1)+1/(INDEX(Лист2!$B$6:'Лист2'!$B$15,D143)-1)+1/(INDEX(Лист2!$B$6:'Лист2'!$B$15,E143)-1))</f>
        <v>22.625687469706705</v>
      </c>
      <c r="G143" s="5">
        <f>1/(1/(INDEX(Лист2!$C$6:'Лист2'!$C$15,C143)-1)+1/(INDEX(Лист2!$C$6:'Лист2'!$C$15,D143)-1)+1/(INDEX(Лист2!$C$6:'Лист2'!$C$15,E143)-1))</f>
        <v>22.138010611223741</v>
      </c>
      <c r="H143" s="12">
        <f t="shared" si="7"/>
        <v>22.138010611223741</v>
      </c>
      <c r="I143" s="1">
        <f t="shared" si="5"/>
        <v>1000</v>
      </c>
      <c r="J143" s="5">
        <f t="shared" si="6"/>
        <v>45.171177192091974</v>
      </c>
      <c r="K143" s="9">
        <f>ABS(Лист1!$H$3)</f>
        <v>100</v>
      </c>
      <c r="L143" s="2">
        <f t="shared" si="8"/>
        <v>54.828822807908026</v>
      </c>
    </row>
    <row r="144" spans="1:12" x14ac:dyDescent="0.25">
      <c r="A144" s="3">
        <v>125</v>
      </c>
      <c r="B144" s="3">
        <v>3410</v>
      </c>
      <c r="C144" s="3">
        <v>3</v>
      </c>
      <c r="D144" s="3">
        <v>4</v>
      </c>
      <c r="E144" s="4">
        <v>10</v>
      </c>
      <c r="F144" s="5">
        <f>1/(1/(INDEX(Лист2!$B$6:'Лист2'!$B$15,C144)-1)+1/(INDEX(Лист2!$B$6:'Лист2'!$B$15,D144)-1)+1/(INDEX(Лист2!$B$6:'Лист2'!$B$15,E144)-1))</f>
        <v>14.487383186920939</v>
      </c>
      <c r="G144" s="5">
        <f>1/(1/(INDEX(Лист2!$C$6:'Лист2'!$C$15,C144)-1)+1/(INDEX(Лист2!$C$6:'Лист2'!$C$15,D144)-1)+1/(INDEX(Лист2!$C$6:'Лист2'!$C$15,E144)-1))</f>
        <v>14.219004829936372</v>
      </c>
      <c r="H144" s="12">
        <f t="shared" si="7"/>
        <v>14.219004829936372</v>
      </c>
      <c r="I144" s="1">
        <f t="shared" si="5"/>
        <v>1000</v>
      </c>
      <c r="J144" s="5">
        <f t="shared" si="6"/>
        <v>70.328409896494477</v>
      </c>
      <c r="K144" s="9">
        <f>ABS(Лист1!$H$3)</f>
        <v>100</v>
      </c>
      <c r="L144" s="2">
        <f t="shared" si="8"/>
        <v>29.671590103505523</v>
      </c>
    </row>
    <row r="145" spans="1:12" x14ac:dyDescent="0.25">
      <c r="A145" s="3">
        <v>126</v>
      </c>
      <c r="B145" s="3">
        <v>356</v>
      </c>
      <c r="C145" s="3">
        <v>3</v>
      </c>
      <c r="D145" s="3">
        <v>5</v>
      </c>
      <c r="E145" s="4">
        <v>6</v>
      </c>
      <c r="F145" s="5">
        <f>1/(1/(INDEX(Лист2!$B$6:'Лист2'!$B$15,C145)-1)+1/(INDEX(Лист2!$B$6:'Лист2'!$B$15,D145)-1)+1/(INDEX(Лист2!$B$6:'Лист2'!$B$15,E145)-1))</f>
        <v>39.605056820144384</v>
      </c>
      <c r="G145" s="5">
        <f>1/(1/(INDEX(Лист2!$C$6:'Лист2'!$C$15,C145)-1)+1/(INDEX(Лист2!$C$6:'Лист2'!$C$15,D145)-1)+1/(INDEX(Лист2!$C$6:'Лист2'!$C$15,E145)-1))</f>
        <v>38.864650252428007</v>
      </c>
      <c r="H145" s="12">
        <f t="shared" si="7"/>
        <v>38.864650252428007</v>
      </c>
      <c r="I145" s="1">
        <f t="shared" si="5"/>
        <v>1000</v>
      </c>
      <c r="J145" s="5">
        <f t="shared" si="6"/>
        <v>25.730322889951303</v>
      </c>
      <c r="K145" s="9">
        <f>ABS(Лист1!$H$3)</f>
        <v>100</v>
      </c>
      <c r="L145" s="2">
        <f t="shared" si="8"/>
        <v>74.26967711004869</v>
      </c>
    </row>
    <row r="146" spans="1:12" x14ac:dyDescent="0.25">
      <c r="A146" s="3">
        <v>127</v>
      </c>
      <c r="B146" s="3">
        <v>357</v>
      </c>
      <c r="C146" s="3">
        <v>3</v>
      </c>
      <c r="D146" s="3">
        <v>5</v>
      </c>
      <c r="E146" s="4">
        <v>7</v>
      </c>
      <c r="F146" s="5">
        <f>1/(1/(INDEX(Лист2!$B$6:'Лист2'!$B$15,C146)-1)+1/(INDEX(Лист2!$B$6:'Лист2'!$B$15,D146)-1)+1/(INDEX(Лист2!$B$6:'Лист2'!$B$15,E146)-1))</f>
        <v>28.990022394904578</v>
      </c>
      <c r="G146" s="5">
        <f>1/(1/(INDEX(Лист2!$C$6:'Лист2'!$C$15,C146)-1)+1/(INDEX(Лист2!$C$6:'Лист2'!$C$15,D146)-1)+1/(INDEX(Лист2!$C$6:'Лист2'!$C$15,E146)-1))</f>
        <v>28.4607652159354</v>
      </c>
      <c r="H146" s="12">
        <f t="shared" si="7"/>
        <v>28.4607652159354</v>
      </c>
      <c r="I146" s="1">
        <f t="shared" si="5"/>
        <v>1000</v>
      </c>
      <c r="J146" s="5">
        <f t="shared" si="6"/>
        <v>35.136089715539072</v>
      </c>
      <c r="K146" s="9">
        <f>ABS(Лист1!$H$3)</f>
        <v>100</v>
      </c>
      <c r="L146" s="2">
        <f t="shared" si="8"/>
        <v>64.863910284460928</v>
      </c>
    </row>
    <row r="147" spans="1:12" x14ac:dyDescent="0.25">
      <c r="A147" s="3">
        <v>128</v>
      </c>
      <c r="B147" s="3">
        <v>358</v>
      </c>
      <c r="C147" s="3">
        <v>3</v>
      </c>
      <c r="D147" s="3">
        <v>5</v>
      </c>
      <c r="E147" s="4">
        <v>8</v>
      </c>
      <c r="F147" s="5">
        <f>1/(1/(INDEX(Лист2!$B$6:'Лист2'!$B$15,C147)-1)+1/(INDEX(Лист2!$B$6:'Лист2'!$B$15,D147)-1)+1/(INDEX(Лист2!$B$6:'Лист2'!$B$15,E147)-1))</f>
        <v>25.868448541508894</v>
      </c>
      <c r="G147" s="5">
        <f>1/(1/(INDEX(Лист2!$C$6:'Лист2'!$C$15,C147)-1)+1/(INDEX(Лист2!$C$6:'Лист2'!$C$15,D147)-1)+1/(INDEX(Лист2!$C$6:'Лист2'!$C$15,E147)-1))</f>
        <v>25.38436686162089</v>
      </c>
      <c r="H147" s="12">
        <f t="shared" si="7"/>
        <v>25.38436686162089</v>
      </c>
      <c r="I147" s="1">
        <f t="shared" si="5"/>
        <v>1000</v>
      </c>
      <c r="J147" s="5">
        <f t="shared" si="6"/>
        <v>39.394325076191642</v>
      </c>
      <c r="K147" s="9">
        <f>ABS(Лист1!$H$3)</f>
        <v>100</v>
      </c>
      <c r="L147" s="2">
        <f t="shared" si="8"/>
        <v>60.605674923808358</v>
      </c>
    </row>
    <row r="148" spans="1:12" x14ac:dyDescent="0.25">
      <c r="A148" s="3">
        <v>129</v>
      </c>
      <c r="B148" s="3">
        <v>359</v>
      </c>
      <c r="C148" s="3">
        <v>3</v>
      </c>
      <c r="D148" s="3">
        <v>5</v>
      </c>
      <c r="E148" s="4">
        <v>9</v>
      </c>
      <c r="F148" s="5">
        <f>1/(1/(INDEX(Лист2!$B$6:'Лист2'!$B$15,C148)-1)+1/(INDEX(Лист2!$B$6:'Лист2'!$B$15,D148)-1)+1/(INDEX(Лист2!$B$6:'Лист2'!$B$15,E148)-1))</f>
        <v>20.796518134568917</v>
      </c>
      <c r="G148" s="5">
        <f>1/(1/(INDEX(Лист2!$C$6:'Лист2'!$C$15,C148)-1)+1/(INDEX(Лист2!$C$6:'Лист2'!$C$15,D148)-1)+1/(INDEX(Лист2!$C$6:'Лист2'!$C$15,E148)-1))</f>
        <v>20.358733236978356</v>
      </c>
      <c r="H148" s="12">
        <f t="shared" si="7"/>
        <v>20.358733236978356</v>
      </c>
      <c r="I148" s="1">
        <f t="shared" si="5"/>
        <v>1000</v>
      </c>
      <c r="J148" s="5">
        <f t="shared" si="6"/>
        <v>49.118969651002708</v>
      </c>
      <c r="K148" s="9">
        <f>ABS(Лист1!$H$3)</f>
        <v>100</v>
      </c>
      <c r="L148" s="2">
        <f t="shared" si="8"/>
        <v>50.881030348997292</v>
      </c>
    </row>
    <row r="149" spans="1:12" x14ac:dyDescent="0.25">
      <c r="A149" s="3">
        <v>130</v>
      </c>
      <c r="B149" s="3">
        <v>3510</v>
      </c>
      <c r="C149" s="3">
        <v>3</v>
      </c>
      <c r="D149" s="3">
        <v>5</v>
      </c>
      <c r="E149" s="4">
        <v>10</v>
      </c>
      <c r="F149" s="5">
        <f>1/(1/(INDEX(Лист2!$B$6:'Лист2'!$B$15,C149)-1)+1/(INDEX(Лист2!$B$6:'Лист2'!$B$15,D149)-1)+1/(INDEX(Лист2!$B$6:'Лист2'!$B$15,E149)-1))</f>
        <v>13.714975676337801</v>
      </c>
      <c r="G149" s="5">
        <f>1/(1/(INDEX(Лист2!$C$6:'Лист2'!$C$15,C149)-1)+1/(INDEX(Лист2!$C$6:'Лист2'!$C$15,D149)-1)+1/(INDEX(Лист2!$C$6:'Лист2'!$C$15,E149)-1))</f>
        <v>13.463262367872368</v>
      </c>
      <c r="H149" s="12">
        <f t="shared" si="7"/>
        <v>13.463262367872368</v>
      </c>
      <c r="I149" s="1">
        <f t="shared" ref="I149:I194" si="9">$Y$2</f>
        <v>1000</v>
      </c>
      <c r="J149" s="5">
        <f t="shared" ref="J149:J194" si="10">I149/H149</f>
        <v>74.276202355405218</v>
      </c>
      <c r="K149" s="9">
        <f>ABS(Лист1!$H$3)</f>
        <v>100</v>
      </c>
      <c r="L149" s="2">
        <f t="shared" si="8"/>
        <v>25.723797644594782</v>
      </c>
    </row>
    <row r="150" spans="1:12" x14ac:dyDescent="0.25">
      <c r="A150" s="3">
        <v>131</v>
      </c>
      <c r="B150" s="3">
        <v>367</v>
      </c>
      <c r="C150" s="3">
        <v>3</v>
      </c>
      <c r="D150" s="3">
        <v>6</v>
      </c>
      <c r="E150" s="4">
        <v>7</v>
      </c>
      <c r="F150" s="5">
        <f>1/(1/(INDEX(Лист2!$B$6:'Лист2'!$B$15,C150)-1)+1/(INDEX(Лист2!$B$6:'Лист2'!$B$15,D150)-1)+1/(INDEX(Лист2!$B$6:'Лист2'!$B$15,E150)-1))</f>
        <v>24.947144472970788</v>
      </c>
      <c r="G150" s="5">
        <f>1/(1/(INDEX(Лист2!$C$6:'Лист2'!$C$15,C150)-1)+1/(INDEX(Лист2!$C$6:'Лист2'!$C$15,D150)-1)+1/(INDEX(Лист2!$C$6:'Лист2'!$C$15,E150)-1))</f>
        <v>24.472254392656126</v>
      </c>
      <c r="H150" s="12">
        <f t="shared" ref="H150:H194" si="11">F150*$B$4+G150*$B$3</f>
        <v>24.472254392656126</v>
      </c>
      <c r="I150" s="1">
        <f t="shared" si="9"/>
        <v>1000</v>
      </c>
      <c r="J150" s="5">
        <f t="shared" si="10"/>
        <v>40.86260235591903</v>
      </c>
      <c r="K150" s="9">
        <f>ABS(Лист1!$H$3)</f>
        <v>100</v>
      </c>
      <c r="L150" s="2">
        <f t="shared" si="8"/>
        <v>59.13739764408097</v>
      </c>
    </row>
    <row r="151" spans="1:12" x14ac:dyDescent="0.25">
      <c r="A151" s="3">
        <v>132</v>
      </c>
      <c r="B151" s="3">
        <v>368</v>
      </c>
      <c r="C151" s="3">
        <v>3</v>
      </c>
      <c r="D151" s="3">
        <v>6</v>
      </c>
      <c r="E151" s="4">
        <v>8</v>
      </c>
      <c r="F151" s="5">
        <f>1/(1/(INDEX(Лист2!$B$6:'Лист2'!$B$15,C151)-1)+1/(INDEX(Лист2!$B$6:'Лист2'!$B$15,D151)-1)+1/(INDEX(Лист2!$B$6:'Лист2'!$B$15,E151)-1))</f>
        <v>22.600273478933175</v>
      </c>
      <c r="G151" s="5">
        <f>1/(1/(INDEX(Лист2!$C$6:'Лист2'!$C$15,C151)-1)+1/(INDEX(Лист2!$C$6:'Лист2'!$C$15,D151)-1)+1/(INDEX(Лист2!$C$6:'Лист2'!$C$15,E151)-1))</f>
        <v>22.162709085357438</v>
      </c>
      <c r="H151" s="12">
        <f t="shared" si="11"/>
        <v>22.162709085357438</v>
      </c>
      <c r="I151" s="1">
        <f t="shared" si="9"/>
        <v>1000</v>
      </c>
      <c r="J151" s="5">
        <f t="shared" si="10"/>
        <v>45.1208377165716</v>
      </c>
      <c r="K151" s="9">
        <f>ABS(Лист1!$H$3)</f>
        <v>100</v>
      </c>
      <c r="L151" s="2">
        <f t="shared" ref="L151:L194" si="12">ABS(J151-K151)</f>
        <v>54.8791622834284</v>
      </c>
    </row>
    <row r="152" spans="1:12" x14ac:dyDescent="0.25">
      <c r="A152" s="3">
        <v>133</v>
      </c>
      <c r="B152" s="3">
        <v>369</v>
      </c>
      <c r="C152" s="3">
        <v>3</v>
      </c>
      <c r="D152" s="3">
        <v>6</v>
      </c>
      <c r="E152" s="4">
        <v>9</v>
      </c>
      <c r="F152" s="5">
        <f>1/(1/(INDEX(Лист2!$B$6:'Лист2'!$B$15,C152)-1)+1/(INDEX(Лист2!$B$6:'Лист2'!$B$15,D152)-1)+1/(INDEX(Лист2!$B$6:'Лист2'!$B$15,E152)-1))</f>
        <v>18.630614887189321</v>
      </c>
      <c r="G152" s="5">
        <f>1/(1/(INDEX(Лист2!$C$6:'Лист2'!$C$15,C152)-1)+1/(INDEX(Лист2!$C$6:'Лист2'!$C$15,D152)-1)+1/(INDEX(Лист2!$C$6:'Лист2'!$C$15,E152)-1))</f>
        <v>18.233042325842039</v>
      </c>
      <c r="H152" s="12">
        <f t="shared" si="11"/>
        <v>18.233042325842039</v>
      </c>
      <c r="I152" s="1">
        <f t="shared" si="9"/>
        <v>1000</v>
      </c>
      <c r="J152" s="5">
        <f t="shared" si="10"/>
        <v>54.845482291382659</v>
      </c>
      <c r="K152" s="9">
        <f>ABS(Лист1!$H$3)</f>
        <v>100</v>
      </c>
      <c r="L152" s="2">
        <f t="shared" si="12"/>
        <v>45.154517708617341</v>
      </c>
    </row>
    <row r="153" spans="1:12" x14ac:dyDescent="0.25">
      <c r="A153" s="3">
        <v>134</v>
      </c>
      <c r="B153" s="3">
        <v>3610</v>
      </c>
      <c r="C153" s="3">
        <v>3</v>
      </c>
      <c r="D153" s="3">
        <v>6</v>
      </c>
      <c r="E153" s="4">
        <v>10</v>
      </c>
      <c r="F153" s="5">
        <f>1/(1/(INDEX(Лист2!$B$6:'Лист2'!$B$15,C153)-1)+1/(INDEX(Лист2!$B$6:'Лист2'!$B$15,D153)-1)+1/(INDEX(Лист2!$B$6:'Лист2'!$B$15,E153)-1))</f>
        <v>12.738347251893572</v>
      </c>
      <c r="G153" s="5">
        <f>1/(1/(INDEX(Лист2!$C$6:'Лист2'!$C$15,C153)-1)+1/(INDEX(Лист2!$C$6:'Лист2'!$C$15,D153)-1)+1/(INDEX(Лист2!$C$6:'Лист2'!$C$15,E153)-1))</f>
        <v>12.499575796304956</v>
      </c>
      <c r="H153" s="12">
        <f t="shared" si="11"/>
        <v>12.499575796304956</v>
      </c>
      <c r="I153" s="1">
        <f t="shared" si="9"/>
        <v>1000</v>
      </c>
      <c r="J153" s="5">
        <f t="shared" si="10"/>
        <v>80.002714995785183</v>
      </c>
      <c r="K153" s="9">
        <f>ABS(Лист1!$H$3)</f>
        <v>100</v>
      </c>
      <c r="L153" s="2">
        <f t="shared" si="12"/>
        <v>19.997285004214817</v>
      </c>
    </row>
    <row r="154" spans="1:12" x14ac:dyDescent="0.25">
      <c r="A154" s="3">
        <v>135</v>
      </c>
      <c r="B154" s="3">
        <v>378</v>
      </c>
      <c r="C154" s="3">
        <v>3</v>
      </c>
      <c r="D154" s="3">
        <v>7</v>
      </c>
      <c r="E154" s="4">
        <v>8</v>
      </c>
      <c r="F154" s="5">
        <f>1/(1/(INDEX(Лист2!$B$6:'Лист2'!$B$15,C154)-1)+1/(INDEX(Лист2!$B$6:'Лист2'!$B$15,D154)-1)+1/(INDEX(Лист2!$B$6:'Лист2'!$B$15,E154)-1))</f>
        <v>18.694182250676924</v>
      </c>
      <c r="G154" s="5">
        <f>1/(1/(INDEX(Лист2!$C$6:'Лист2'!$C$15,C154)-1)+1/(INDEX(Лист2!$C$6:'Лист2'!$C$15,D154)-1)+1/(INDEX(Лист2!$C$6:'Лист2'!$C$15,E154)-1))</f>
        <v>18.339671219153409</v>
      </c>
      <c r="H154" s="12">
        <f t="shared" si="11"/>
        <v>18.339671219153409</v>
      </c>
      <c r="I154" s="1">
        <f t="shared" si="9"/>
        <v>1000</v>
      </c>
      <c r="J154" s="5">
        <f t="shared" si="10"/>
        <v>54.526604542159383</v>
      </c>
      <c r="K154" s="9">
        <f>ABS(Лист1!$H$3)</f>
        <v>100</v>
      </c>
      <c r="L154" s="2">
        <f t="shared" si="12"/>
        <v>45.473395457840617</v>
      </c>
    </row>
    <row r="155" spans="1:12" x14ac:dyDescent="0.25">
      <c r="A155" s="3">
        <v>136</v>
      </c>
      <c r="B155" s="3">
        <v>379</v>
      </c>
      <c r="C155" s="3">
        <v>3</v>
      </c>
      <c r="D155" s="3">
        <v>7</v>
      </c>
      <c r="E155" s="4">
        <v>9</v>
      </c>
      <c r="F155" s="5">
        <f>1/(1/(INDEX(Лист2!$B$6:'Лист2'!$B$15,C155)-1)+1/(INDEX(Лист2!$B$6:'Лист2'!$B$15,D155)-1)+1/(INDEX(Лист2!$B$6:'Лист2'!$B$15,E155)-1))</f>
        <v>15.893091770741526</v>
      </c>
      <c r="G155" s="5">
        <f>1/(1/(INDEX(Лист2!$C$6:'Лист2'!$C$15,C155)-1)+1/(INDEX(Лист2!$C$6:'Лист2'!$C$15,D155)-1)+1/(INDEX(Лист2!$C$6:'Лист2'!$C$15,E155)-1))</f>
        <v>15.563899748929146</v>
      </c>
      <c r="H155" s="12">
        <f t="shared" si="11"/>
        <v>15.563899748929146</v>
      </c>
      <c r="I155" s="1">
        <f t="shared" si="9"/>
        <v>1000</v>
      </c>
      <c r="J155" s="5">
        <f t="shared" si="10"/>
        <v>64.251249116970428</v>
      </c>
      <c r="K155" s="9">
        <f>ABS(Лист1!$H$3)</f>
        <v>100</v>
      </c>
      <c r="L155" s="2">
        <f t="shared" si="12"/>
        <v>35.748750883029572</v>
      </c>
    </row>
    <row r="156" spans="1:12" x14ac:dyDescent="0.25">
      <c r="A156" s="3">
        <v>137</v>
      </c>
      <c r="B156" s="3">
        <v>3710</v>
      </c>
      <c r="C156" s="3">
        <v>3</v>
      </c>
      <c r="D156" s="3">
        <v>7</v>
      </c>
      <c r="E156" s="4">
        <v>10</v>
      </c>
      <c r="F156" s="5">
        <f>1/(1/(INDEX(Лист2!$B$6:'Лист2'!$B$15,C156)-1)+1/(INDEX(Лист2!$B$6:'Лист2'!$B$15,D156)-1)+1/(INDEX(Лист2!$B$6:'Лист2'!$B$15,E156)-1))</f>
        <v>11.396213284699559</v>
      </c>
      <c r="G156" s="5">
        <f>1/(1/(INDEX(Лист2!$C$6:'Лист2'!$C$15,C156)-1)+1/(INDEX(Лист2!$C$6:'Лист2'!$C$15,D156)-1)+1/(INDEX(Лист2!$C$6:'Лист2'!$C$15,E156)-1))</f>
        <v>11.18462118614066</v>
      </c>
      <c r="H156" s="12">
        <f t="shared" si="11"/>
        <v>11.18462118614066</v>
      </c>
      <c r="I156" s="1">
        <f t="shared" si="9"/>
        <v>1000</v>
      </c>
      <c r="J156" s="5">
        <f t="shared" si="10"/>
        <v>89.408481821372959</v>
      </c>
      <c r="K156" s="9">
        <f>ABS(Лист1!$H$3)</f>
        <v>100</v>
      </c>
      <c r="L156" s="2">
        <f t="shared" si="12"/>
        <v>10.591518178627041</v>
      </c>
    </row>
    <row r="157" spans="1:12" x14ac:dyDescent="0.25">
      <c r="A157" s="3">
        <v>138</v>
      </c>
      <c r="B157" s="3">
        <v>389</v>
      </c>
      <c r="C157" s="3">
        <v>3</v>
      </c>
      <c r="D157" s="3">
        <v>8</v>
      </c>
      <c r="E157" s="4">
        <v>9</v>
      </c>
      <c r="F157" s="5">
        <f>1/(1/(INDEX(Лист2!$B$6:'Лист2'!$B$15,C157)-1)+1/(INDEX(Лист2!$B$6:'Лист2'!$B$15,D157)-1)+1/(INDEX(Лист2!$B$6:'Лист2'!$B$15,E157)-1))</f>
        <v>14.906923352256578</v>
      </c>
      <c r="G157" s="5">
        <f>1/(1/(INDEX(Лист2!$C$6:'Лист2'!$C$15,C157)-1)+1/(INDEX(Лист2!$C$6:'Лист2'!$C$15,D157)-1)+1/(INDEX(Лист2!$C$6:'Лист2'!$C$15,E157)-1))</f>
        <v>14.59651911884735</v>
      </c>
      <c r="H157" s="12">
        <f t="shared" si="11"/>
        <v>14.59651911884735</v>
      </c>
      <c r="I157" s="1">
        <f t="shared" si="9"/>
        <v>1000</v>
      </c>
      <c r="J157" s="5">
        <f t="shared" si="10"/>
        <v>68.509484477623005</v>
      </c>
      <c r="K157" s="9">
        <f>ABS(Лист1!$H$3)</f>
        <v>100</v>
      </c>
      <c r="L157" s="2">
        <f t="shared" si="12"/>
        <v>31.490515522376995</v>
      </c>
    </row>
    <row r="158" spans="1:12" x14ac:dyDescent="0.25">
      <c r="A158" s="3">
        <v>139</v>
      </c>
      <c r="B158" s="3">
        <v>3810</v>
      </c>
      <c r="C158" s="3">
        <v>3</v>
      </c>
      <c r="D158" s="3">
        <v>8</v>
      </c>
      <c r="E158" s="4">
        <v>10</v>
      </c>
      <c r="F158" s="5">
        <f>1/(1/(INDEX(Лист2!$B$6:'Лист2'!$B$15,C158)-1)+1/(INDEX(Лист2!$B$6:'Лист2'!$B$15,D158)-1)+1/(INDEX(Лист2!$B$6:'Лист2'!$B$15,E158)-1))</f>
        <v>10.880096484438285</v>
      </c>
      <c r="G158" s="5">
        <f>1/(1/(INDEX(Лист2!$C$6:'Лист2'!$C$15,C158)-1)+1/(INDEX(Лист2!$C$6:'Лист2'!$C$15,D158)-1)+1/(INDEX(Лист2!$C$6:'Лист2'!$C$15,E158)-1))</f>
        <v>10.676150825876261</v>
      </c>
      <c r="H158" s="12">
        <f t="shared" si="11"/>
        <v>10.676150825876261</v>
      </c>
      <c r="I158" s="1">
        <f t="shared" si="9"/>
        <v>1000</v>
      </c>
      <c r="J158" s="5">
        <f t="shared" si="10"/>
        <v>93.666717182025522</v>
      </c>
      <c r="K158" s="9">
        <f>ABS(Лист1!$H$3)</f>
        <v>100</v>
      </c>
      <c r="L158" s="2">
        <f t="shared" si="12"/>
        <v>6.333282817974478</v>
      </c>
    </row>
    <row r="159" spans="1:12" x14ac:dyDescent="0.25">
      <c r="A159" s="3">
        <v>140</v>
      </c>
      <c r="B159" s="3">
        <v>3910</v>
      </c>
      <c r="C159" s="3">
        <v>3</v>
      </c>
      <c r="D159" s="3">
        <v>9</v>
      </c>
      <c r="E159" s="4">
        <v>10</v>
      </c>
      <c r="F159" s="5">
        <f>1/(1/(INDEX(Лист2!$B$6:'Лист2'!$B$15,C159)-1)+1/(INDEX(Лист2!$B$6:'Лист2'!$B$15,D159)-1)+1/(INDEX(Лист2!$B$6:'Лист2'!$B$15,E159)-1))</f>
        <v>9.8678895662470936</v>
      </c>
      <c r="G159" s="5">
        <f>1/(1/(INDEX(Лист2!$C$6:'Лист2'!$C$15,C159)-1)+1/(INDEX(Лист2!$C$6:'Лист2'!$C$15,D159)-1)+1/(INDEX(Лист2!$C$6:'Лист2'!$C$15,E159)-1))</f>
        <v>9.6719879011930772</v>
      </c>
      <c r="H159" s="12">
        <f t="shared" si="11"/>
        <v>9.6719879011930772</v>
      </c>
      <c r="I159" s="1">
        <f t="shared" si="9"/>
        <v>1000</v>
      </c>
      <c r="J159" s="5">
        <f t="shared" si="10"/>
        <v>103.39136175683657</v>
      </c>
      <c r="K159" s="9">
        <f>ABS(Лист1!$H$3)</f>
        <v>100</v>
      </c>
      <c r="L159" s="2">
        <f t="shared" si="12"/>
        <v>3.3913617568365737</v>
      </c>
    </row>
    <row r="160" spans="1:12" x14ac:dyDescent="0.25">
      <c r="A160" s="3">
        <v>141</v>
      </c>
      <c r="B160" s="3">
        <v>456</v>
      </c>
      <c r="C160" s="3">
        <v>4</v>
      </c>
      <c r="D160" s="3">
        <v>5</v>
      </c>
      <c r="E160" s="4">
        <v>6</v>
      </c>
      <c r="F160" s="5">
        <f>1/(1/(INDEX(Лист2!$B$6:'Лист2'!$B$15,C160)-1)+1/(INDEX(Лист2!$B$6:'Лист2'!$B$15,D160)-1)+1/(INDEX(Лист2!$B$6:'Лист2'!$B$15,E160)-1))</f>
        <v>36.864416208458969</v>
      </c>
      <c r="G160" s="5">
        <f>1/(1/(INDEX(Лист2!$C$6:'Лист2'!$C$15,C160)-1)+1/(INDEX(Лист2!$C$6:'Лист2'!$C$15,D160)-1)+1/(INDEX(Лист2!$C$6:'Лист2'!$C$15,E160)-1))</f>
        <v>36.178417145844222</v>
      </c>
      <c r="H160" s="12">
        <f t="shared" si="11"/>
        <v>36.178417145844222</v>
      </c>
      <c r="I160" s="1">
        <f t="shared" si="9"/>
        <v>1000</v>
      </c>
      <c r="J160" s="5">
        <f t="shared" si="10"/>
        <v>27.640789146986464</v>
      </c>
      <c r="K160" s="9">
        <f>ABS(Лист1!$H$3)</f>
        <v>100</v>
      </c>
      <c r="L160" s="2">
        <f t="shared" si="12"/>
        <v>72.359210853013536</v>
      </c>
    </row>
    <row r="161" spans="1:12" x14ac:dyDescent="0.25">
      <c r="A161" s="3">
        <v>142</v>
      </c>
      <c r="B161" s="3">
        <v>457</v>
      </c>
      <c r="C161" s="3">
        <v>4</v>
      </c>
      <c r="D161" s="3">
        <v>5</v>
      </c>
      <c r="E161" s="4">
        <v>7</v>
      </c>
      <c r="F161" s="5">
        <f>1/(1/(INDEX(Лист2!$B$6:'Лист2'!$B$15,C161)-1)+1/(INDEX(Лист2!$B$6:'Лист2'!$B$15,D161)-1)+1/(INDEX(Лист2!$B$6:'Лист2'!$B$15,E161)-1))</f>
        <v>27.493861240109222</v>
      </c>
      <c r="G161" s="5">
        <f>1/(1/(INDEX(Лист2!$C$6:'Лист2'!$C$15,C161)-1)+1/(INDEX(Лист2!$C$6:'Лист2'!$C$15,D161)-1)+1/(INDEX(Лист2!$C$6:'Лист2'!$C$15,E161)-1))</f>
        <v>26.993062479014387</v>
      </c>
      <c r="H161" s="12">
        <f t="shared" si="11"/>
        <v>26.993062479014387</v>
      </c>
      <c r="I161" s="1">
        <f t="shared" si="9"/>
        <v>1000</v>
      </c>
      <c r="J161" s="5">
        <f t="shared" si="10"/>
        <v>37.046555972574239</v>
      </c>
      <c r="K161" s="9">
        <f>ABS(Лист1!$H$3)</f>
        <v>100</v>
      </c>
      <c r="L161" s="2">
        <f t="shared" si="12"/>
        <v>62.953444027425761</v>
      </c>
    </row>
    <row r="162" spans="1:12" x14ac:dyDescent="0.25">
      <c r="A162" s="3">
        <v>143</v>
      </c>
      <c r="B162" s="3">
        <v>458</v>
      </c>
      <c r="C162" s="3">
        <v>4</v>
      </c>
      <c r="D162" s="3">
        <v>5</v>
      </c>
      <c r="E162" s="4">
        <v>8</v>
      </c>
      <c r="F162" s="5">
        <f>1/(1/(INDEX(Лист2!$B$6:'Лист2'!$B$15,C162)-1)+1/(INDEX(Лист2!$B$6:'Лист2'!$B$15,D162)-1)+1/(INDEX(Лист2!$B$6:'Лист2'!$B$15,E162)-1))</f>
        <v>24.670488797082815</v>
      </c>
      <c r="G162" s="5">
        <f>1/(1/(INDEX(Лист2!$C$6:'Лист2'!$C$15,C162)-1)+1/(INDEX(Лист2!$C$6:'Лист2'!$C$15,D162)-1)+1/(INDEX(Лист2!$C$6:'Лист2'!$C$15,E162)-1))</f>
        <v>24.210266357055048</v>
      </c>
      <c r="H162" s="12">
        <f t="shared" si="11"/>
        <v>24.210266357055048</v>
      </c>
      <c r="I162" s="1">
        <f t="shared" si="9"/>
        <v>1000</v>
      </c>
      <c r="J162" s="5">
        <f t="shared" si="10"/>
        <v>41.30479133322681</v>
      </c>
      <c r="K162" s="9">
        <f>ABS(Лист1!$H$3)</f>
        <v>100</v>
      </c>
      <c r="L162" s="2">
        <f t="shared" si="12"/>
        <v>58.69520866677319</v>
      </c>
    </row>
    <row r="163" spans="1:12" x14ac:dyDescent="0.25">
      <c r="A163" s="3">
        <v>144</v>
      </c>
      <c r="B163" s="3">
        <v>459</v>
      </c>
      <c r="C163" s="3">
        <v>4</v>
      </c>
      <c r="D163" s="3">
        <v>5</v>
      </c>
      <c r="E163" s="4">
        <v>9</v>
      </c>
      <c r="F163" s="5">
        <f>1/(1/(INDEX(Лист2!$B$6:'Лист2'!$B$15,C163)-1)+1/(INDEX(Лист2!$B$6:'Лист2'!$B$15,D163)-1)+1/(INDEX(Лист2!$B$6:'Лист2'!$B$15,E163)-1))</f>
        <v>20.015171003973631</v>
      </c>
      <c r="G163" s="5">
        <f>1/(1/(INDEX(Лист2!$C$6:'Лист2'!$C$15,C163)-1)+1/(INDEX(Лист2!$C$6:'Лист2'!$C$15,D163)-1)+1/(INDEX(Лист2!$C$6:'Лист2'!$C$15,E163)-1))</f>
        <v>19.596532515118117</v>
      </c>
      <c r="H163" s="12">
        <f t="shared" si="11"/>
        <v>19.596532515118117</v>
      </c>
      <c r="I163" s="1">
        <f t="shared" si="9"/>
        <v>1000</v>
      </c>
      <c r="J163" s="5">
        <f t="shared" si="10"/>
        <v>51.029435908037861</v>
      </c>
      <c r="K163" s="9">
        <f>ABS(Лист1!$H$3)</f>
        <v>100</v>
      </c>
      <c r="L163" s="2">
        <f t="shared" si="12"/>
        <v>48.970564091962139</v>
      </c>
    </row>
    <row r="164" spans="1:12" x14ac:dyDescent="0.25">
      <c r="A164" s="3">
        <v>145</v>
      </c>
      <c r="B164" s="3">
        <v>4510</v>
      </c>
      <c r="C164" s="3">
        <v>4</v>
      </c>
      <c r="D164" s="3">
        <v>5</v>
      </c>
      <c r="E164" s="4">
        <v>10</v>
      </c>
      <c r="F164" s="5">
        <f>1/(1/(INDEX(Лист2!$B$6:'Лист2'!$B$15,C164)-1)+1/(INDEX(Лист2!$B$6:'Лист2'!$B$15,D164)-1)+1/(INDEX(Лист2!$B$6:'Лист2'!$B$15,E164)-1))</f>
        <v>13.370748735850508</v>
      </c>
      <c r="G164" s="5">
        <f>1/(1/(INDEX(Лист2!$C$6:'Лист2'!$C$15,C164)-1)+1/(INDEX(Лист2!$C$6:'Лист2'!$C$15,D164)-1)+1/(INDEX(Лист2!$C$6:'Лист2'!$C$15,E164)-1))</f>
        <v>13.125655947590701</v>
      </c>
      <c r="H164" s="12">
        <f t="shared" si="11"/>
        <v>13.125655947590701</v>
      </c>
      <c r="I164" s="1">
        <f t="shared" si="9"/>
        <v>1000</v>
      </c>
      <c r="J164" s="5">
        <f t="shared" si="10"/>
        <v>76.186668612440386</v>
      </c>
      <c r="K164" s="9">
        <f>ABS(Лист1!$H$3)</f>
        <v>100</v>
      </c>
      <c r="L164" s="2">
        <f t="shared" si="12"/>
        <v>23.813331387559614</v>
      </c>
    </row>
    <row r="165" spans="1:12" x14ac:dyDescent="0.25">
      <c r="A165" s="3">
        <v>146</v>
      </c>
      <c r="B165" s="3">
        <v>467</v>
      </c>
      <c r="C165" s="3">
        <v>4</v>
      </c>
      <c r="D165" s="3">
        <v>6</v>
      </c>
      <c r="E165" s="4">
        <v>7</v>
      </c>
      <c r="F165" s="5">
        <f>1/(1/(INDEX(Лист2!$B$6:'Лист2'!$B$15,C165)-1)+1/(INDEX(Лист2!$B$6:'Лист2'!$B$15,D165)-1)+1/(INDEX(Лист2!$B$6:'Лист2'!$B$15,E165)-1))</f>
        <v>23.831155188893774</v>
      </c>
      <c r="G165" s="5">
        <f>1/(1/(INDEX(Лист2!$C$6:'Лист2'!$C$15,C165)-1)+1/(INDEX(Лист2!$C$6:'Лист2'!$C$15,D165)-1)+1/(INDEX(Лист2!$C$6:'Лист2'!$C$15,E165)-1))</f>
        <v>23.379197060861362</v>
      </c>
      <c r="H165" s="12">
        <f t="shared" si="11"/>
        <v>23.379197060861362</v>
      </c>
      <c r="I165" s="1">
        <f t="shared" si="9"/>
        <v>1000</v>
      </c>
      <c r="J165" s="5">
        <f t="shared" si="10"/>
        <v>42.773068612954191</v>
      </c>
      <c r="K165" s="9">
        <f>ABS(Лист1!$H$3)</f>
        <v>100</v>
      </c>
      <c r="L165" s="2">
        <f t="shared" si="12"/>
        <v>57.226931387045809</v>
      </c>
    </row>
    <row r="166" spans="1:12" x14ac:dyDescent="0.25">
      <c r="A166" s="3">
        <v>147</v>
      </c>
      <c r="B166" s="3">
        <v>468</v>
      </c>
      <c r="C166" s="3">
        <v>4</v>
      </c>
      <c r="D166" s="3">
        <v>6</v>
      </c>
      <c r="E166" s="4">
        <v>8</v>
      </c>
      <c r="F166" s="5">
        <f>1/(1/(INDEX(Лист2!$B$6:'Лист2'!$B$15,C166)-1)+1/(INDEX(Лист2!$B$6:'Лист2'!$B$15,D166)-1)+1/(INDEX(Лист2!$B$6:'Лист2'!$B$15,E166)-1))</f>
        <v>21.68050773468434</v>
      </c>
      <c r="G166" s="5">
        <f>1/(1/(INDEX(Лист2!$C$6:'Лист2'!$C$15,C166)-1)+1/(INDEX(Лист2!$C$6:'Лист2'!$C$15,D166)-1)+1/(INDEX(Лист2!$C$6:'Лист2'!$C$15,E166)-1))</f>
        <v>21.262434070745403</v>
      </c>
      <c r="H166" s="12">
        <f t="shared" si="11"/>
        <v>21.262434070745403</v>
      </c>
      <c r="I166" s="1">
        <f t="shared" si="9"/>
        <v>1000</v>
      </c>
      <c r="J166" s="5">
        <f t="shared" si="10"/>
        <v>47.031303973606761</v>
      </c>
      <c r="K166" s="9">
        <f>ABS(Лист1!$H$3)</f>
        <v>100</v>
      </c>
      <c r="L166" s="2">
        <f t="shared" si="12"/>
        <v>52.968696026393239</v>
      </c>
    </row>
    <row r="167" spans="1:12" x14ac:dyDescent="0.25">
      <c r="A167" s="3">
        <v>148</v>
      </c>
      <c r="B167" s="3">
        <v>469</v>
      </c>
      <c r="C167" s="3">
        <v>4</v>
      </c>
      <c r="D167" s="3">
        <v>6</v>
      </c>
      <c r="E167" s="4">
        <v>9</v>
      </c>
      <c r="F167" s="5">
        <f>1/(1/(INDEX(Лист2!$B$6:'Лист2'!$B$15,C167)-1)+1/(INDEX(Лист2!$B$6:'Лист2'!$B$15,D167)-1)+1/(INDEX(Лист2!$B$6:'Лист2'!$B$15,E167)-1))</f>
        <v>18.001079950168013</v>
      </c>
      <c r="G167" s="5">
        <f>1/(1/(INDEX(Лист2!$C$6:'Лист2'!$C$15,C167)-1)+1/(INDEX(Лист2!$C$6:'Лист2'!$C$15,D167)-1)+1/(INDEX(Лист2!$C$6:'Лист2'!$C$15,E167)-1))</f>
        <v>17.619298515413092</v>
      </c>
      <c r="H167" s="12">
        <f t="shared" si="11"/>
        <v>17.619298515413092</v>
      </c>
      <c r="I167" s="1">
        <f t="shared" si="9"/>
        <v>1000</v>
      </c>
      <c r="J167" s="5">
        <f t="shared" si="10"/>
        <v>56.75594854841782</v>
      </c>
      <c r="K167" s="9">
        <f>ABS(Лист1!$H$3)</f>
        <v>100</v>
      </c>
      <c r="L167" s="2">
        <f t="shared" si="12"/>
        <v>43.24405145158218</v>
      </c>
    </row>
    <row r="168" spans="1:12" x14ac:dyDescent="0.25">
      <c r="A168" s="3">
        <v>149</v>
      </c>
      <c r="B168" s="3">
        <v>4610</v>
      </c>
      <c r="C168" s="3">
        <v>4</v>
      </c>
      <c r="D168" s="3">
        <v>6</v>
      </c>
      <c r="E168" s="4">
        <v>10</v>
      </c>
      <c r="F168" s="5">
        <f>1/(1/(INDEX(Лист2!$B$6:'Лист2'!$B$15,C168)-1)+1/(INDEX(Лист2!$B$6:'Лист2'!$B$15,D168)-1)+1/(INDEX(Лист2!$B$6:'Лист2'!$B$15,E168)-1))</f>
        <v>12.440867215439358</v>
      </c>
      <c r="G168" s="5">
        <f>1/(1/(INDEX(Лист2!$C$6:'Лист2'!$C$15,C168)-1)+1/(INDEX(Лист2!$C$6:'Лист2'!$C$15,D168)-1)+1/(INDEX(Лист2!$C$6:'Лист2'!$C$15,E168)-1))</f>
        <v>12.208047407090165</v>
      </c>
      <c r="H168" s="12">
        <f t="shared" si="11"/>
        <v>12.208047407090165</v>
      </c>
      <c r="I168" s="1">
        <f t="shared" si="9"/>
        <v>1000</v>
      </c>
      <c r="J168" s="5">
        <f t="shared" si="10"/>
        <v>81.913181252820337</v>
      </c>
      <c r="K168" s="9">
        <f>ABS(Лист1!$H$3)</f>
        <v>100</v>
      </c>
      <c r="L168" s="2">
        <f t="shared" si="12"/>
        <v>18.086818747179663</v>
      </c>
    </row>
    <row r="169" spans="1:12" x14ac:dyDescent="0.25">
      <c r="A169" s="3">
        <v>150</v>
      </c>
      <c r="B169" s="3">
        <v>478</v>
      </c>
      <c r="C169" s="3">
        <v>4</v>
      </c>
      <c r="D169" s="3">
        <v>7</v>
      </c>
      <c r="E169" s="4">
        <v>8</v>
      </c>
      <c r="F169" s="5">
        <f>1/(1/(INDEX(Лист2!$B$6:'Лист2'!$B$15,C169)-1)+1/(INDEX(Лист2!$B$6:'Лист2'!$B$15,D169)-1)+1/(INDEX(Лист2!$B$6:'Лист2'!$B$15,E169)-1))</f>
        <v>18.060417126462148</v>
      </c>
      <c r="G169" s="5">
        <f>1/(1/(INDEX(Лист2!$C$6:'Лист2'!$C$15,C169)-1)+1/(INDEX(Лист2!$C$6:'Лист2'!$C$15,D169)-1)+1/(INDEX(Лист2!$C$6:'Лист2'!$C$15,E169)-1))</f>
        <v>17.718850142985662</v>
      </c>
      <c r="H169" s="12">
        <f t="shared" si="11"/>
        <v>17.718850142985662</v>
      </c>
      <c r="I169" s="1">
        <f t="shared" si="9"/>
        <v>1000</v>
      </c>
      <c r="J169" s="5">
        <f t="shared" si="10"/>
        <v>56.437070799194537</v>
      </c>
      <c r="K169" s="9">
        <f>ABS(Лист1!$H$3)</f>
        <v>100</v>
      </c>
      <c r="L169" s="2">
        <f t="shared" si="12"/>
        <v>43.562929200805463</v>
      </c>
    </row>
    <row r="170" spans="1:12" x14ac:dyDescent="0.25">
      <c r="A170" s="3">
        <v>151</v>
      </c>
      <c r="B170" s="3">
        <v>479</v>
      </c>
      <c r="C170" s="3">
        <v>4</v>
      </c>
      <c r="D170" s="3">
        <v>7</v>
      </c>
      <c r="E170" s="4">
        <v>9</v>
      </c>
      <c r="F170" s="5">
        <f>1/(1/(INDEX(Лист2!$B$6:'Лист2'!$B$15,C170)-1)+1/(INDEX(Лист2!$B$6:'Лист2'!$B$15,D170)-1)+1/(INDEX(Лист2!$B$6:'Лист2'!$B$15,E170)-1))</f>
        <v>15.432682664549258</v>
      </c>
      <c r="G170" s="5">
        <f>1/(1/(INDEX(Лист2!$C$6:'Лист2'!$C$15,C170)-1)+1/(INDEX(Лист2!$C$6:'Лист2'!$C$15,D170)-1)+1/(INDEX(Лист2!$C$6:'Лист2'!$C$15,E170)-1))</f>
        <v>15.114481151933553</v>
      </c>
      <c r="H170" s="12">
        <f t="shared" si="11"/>
        <v>15.114481151933553</v>
      </c>
      <c r="I170" s="1">
        <f t="shared" si="9"/>
        <v>1000</v>
      </c>
      <c r="J170" s="5">
        <f t="shared" si="10"/>
        <v>66.161715374005595</v>
      </c>
      <c r="K170" s="9">
        <f>ABS(Лист1!$H$3)</f>
        <v>100</v>
      </c>
      <c r="L170" s="2">
        <f t="shared" si="12"/>
        <v>33.838284625994405</v>
      </c>
    </row>
    <row r="171" spans="1:12" x14ac:dyDescent="0.25">
      <c r="A171" s="3">
        <v>152</v>
      </c>
      <c r="B171" s="3">
        <v>4710</v>
      </c>
      <c r="C171" s="3">
        <v>4</v>
      </c>
      <c r="D171" s="3">
        <v>7</v>
      </c>
      <c r="E171" s="4">
        <v>10</v>
      </c>
      <c r="F171" s="5">
        <f>1/(1/(INDEX(Лист2!$B$6:'Лист2'!$B$15,C171)-1)+1/(INDEX(Лист2!$B$6:'Лист2'!$B$15,D171)-1)+1/(INDEX(Лист2!$B$6:'Лист2'!$B$15,E171)-1))</f>
        <v>11.157529616062709</v>
      </c>
      <c r="G171" s="5">
        <f>1/(1/(INDEX(Лист2!$C$6:'Лист2'!$C$15,C171)-1)+1/(INDEX(Лист2!$C$6:'Лист2'!$C$15,D171)-1)+1/(INDEX(Лист2!$C$6:'Лист2'!$C$15,E171)-1))</f>
        <v>10.950629864257545</v>
      </c>
      <c r="H171" s="12">
        <f t="shared" si="11"/>
        <v>10.950629864257545</v>
      </c>
      <c r="I171" s="1">
        <f t="shared" si="9"/>
        <v>1000</v>
      </c>
      <c r="J171" s="5">
        <f t="shared" si="10"/>
        <v>91.318948078408113</v>
      </c>
      <c r="K171" s="9">
        <f>ABS(Лист1!$H$3)</f>
        <v>100</v>
      </c>
      <c r="L171" s="2">
        <f t="shared" si="12"/>
        <v>8.6810519215918873</v>
      </c>
    </row>
    <row r="172" spans="1:12" x14ac:dyDescent="0.25">
      <c r="A172" s="3">
        <v>153</v>
      </c>
      <c r="B172" s="3">
        <v>489</v>
      </c>
      <c r="C172" s="3">
        <v>4</v>
      </c>
      <c r="D172" s="3">
        <v>8</v>
      </c>
      <c r="E172" s="4">
        <v>9</v>
      </c>
      <c r="F172" s="5">
        <f>1/(1/(INDEX(Лист2!$B$6:'Лист2'!$B$15,C172)-1)+1/(INDEX(Лист2!$B$6:'Лист2'!$B$15,D172)-1)+1/(INDEX(Лист2!$B$6:'Лист2'!$B$15,E172)-1))</f>
        <v>14.501149065642398</v>
      </c>
      <c r="G172" s="5">
        <f>1/(1/(INDEX(Лист2!$C$6:'Лист2'!$C$15,C172)-1)+1/(INDEX(Лист2!$C$6:'Лист2'!$C$15,D172)-1)+1/(INDEX(Лист2!$C$6:'Лист2'!$C$15,E172)-1))</f>
        <v>14.200521152989614</v>
      </c>
      <c r="H172" s="12">
        <f t="shared" si="11"/>
        <v>14.200521152989614</v>
      </c>
      <c r="I172" s="1">
        <f t="shared" si="9"/>
        <v>1000</v>
      </c>
      <c r="J172" s="5">
        <f t="shared" si="10"/>
        <v>70.419950734658187</v>
      </c>
      <c r="K172" s="9">
        <f>ABS(Лист1!$H$3)</f>
        <v>100</v>
      </c>
      <c r="L172" s="2">
        <f t="shared" si="12"/>
        <v>29.580049265341813</v>
      </c>
    </row>
    <row r="173" spans="1:12" x14ac:dyDescent="0.25">
      <c r="A173" s="3">
        <v>154</v>
      </c>
      <c r="B173" s="3">
        <v>4810</v>
      </c>
      <c r="C173" s="3">
        <v>4</v>
      </c>
      <c r="D173" s="3">
        <v>8</v>
      </c>
      <c r="E173" s="4">
        <v>10</v>
      </c>
      <c r="F173" s="5">
        <f>1/(1/(INDEX(Лист2!$B$6:'Лист2'!$B$15,C173)-1)+1/(INDEX(Лист2!$B$6:'Лист2'!$B$15,D173)-1)+1/(INDEX(Лист2!$B$6:'Лист2'!$B$15,E173)-1))</f>
        <v>10.662335938847821</v>
      </c>
      <c r="G173" s="5">
        <f>1/(1/(INDEX(Лист2!$C$6:'Лист2'!$C$15,C173)-1)+1/(INDEX(Лист2!$C$6:'Лист2'!$C$15,D173)-1)+1/(INDEX(Лист2!$C$6:'Лист2'!$C$15,E173)-1))</f>
        <v>10.462748158273493</v>
      </c>
      <c r="H173" s="12">
        <f t="shared" si="11"/>
        <v>10.462748158273493</v>
      </c>
      <c r="I173" s="1">
        <f t="shared" si="9"/>
        <v>1000</v>
      </c>
      <c r="J173" s="5">
        <f t="shared" si="10"/>
        <v>95.57718343906069</v>
      </c>
      <c r="K173" s="9">
        <f>ABS(Лист1!$H$3)</f>
        <v>100</v>
      </c>
      <c r="L173" s="2">
        <f t="shared" si="12"/>
        <v>4.4228165609393102</v>
      </c>
    </row>
    <row r="174" spans="1:12" x14ac:dyDescent="0.25">
      <c r="A174" s="3">
        <v>155</v>
      </c>
      <c r="B174" s="3">
        <v>4910</v>
      </c>
      <c r="C174" s="3">
        <v>4</v>
      </c>
      <c r="D174" s="3">
        <v>9</v>
      </c>
      <c r="E174" s="4">
        <v>10</v>
      </c>
      <c r="F174" s="5">
        <f>1/(1/(INDEX(Лист2!$B$6:'Лист2'!$B$15,C174)-1)+1/(INDEX(Лист2!$B$6:'Лист2'!$B$15,D174)-1)+1/(INDEX(Лист2!$B$6:'Лист2'!$B$15,E174)-1))</f>
        <v>9.6884279064870693</v>
      </c>
      <c r="G174" s="5">
        <f>1/(1/(INDEX(Лист2!$C$6:'Лист2'!$C$15,C174)-1)+1/(INDEX(Лист2!$C$6:'Лист2'!$C$15,D174)-1)+1/(INDEX(Лист2!$C$6:'Лист2'!$C$15,E174)-1))</f>
        <v>9.4965113033770585</v>
      </c>
      <c r="H174" s="12">
        <f t="shared" si="11"/>
        <v>9.4965113033770585</v>
      </c>
      <c r="I174" s="1">
        <f t="shared" si="9"/>
        <v>1000</v>
      </c>
      <c r="J174" s="5">
        <f t="shared" si="10"/>
        <v>105.30182801387174</v>
      </c>
      <c r="K174" s="9">
        <f>ABS(Лист1!$H$3)</f>
        <v>100</v>
      </c>
      <c r="L174" s="2">
        <f t="shared" si="12"/>
        <v>5.3018280138717415</v>
      </c>
    </row>
    <row r="175" spans="1:12" x14ac:dyDescent="0.25">
      <c r="A175" s="3">
        <v>156</v>
      </c>
      <c r="B175" s="3">
        <v>567</v>
      </c>
      <c r="C175" s="3">
        <v>5</v>
      </c>
      <c r="D175" s="3">
        <v>6</v>
      </c>
      <c r="E175" s="4">
        <v>7</v>
      </c>
      <c r="F175" s="5">
        <f>1/(1/(INDEX(Лист2!$B$6:'Лист2'!$B$15,C175)-1)+1/(INDEX(Лист2!$B$6:'Лист2'!$B$15,D175)-1)+1/(INDEX(Лист2!$B$6:'Лист2'!$B$15,E175)-1))</f>
        <v>21.810585140517709</v>
      </c>
      <c r="G175" s="5">
        <f>1/(1/(INDEX(Лист2!$C$6:'Лист2'!$C$15,C175)-1)+1/(INDEX(Лист2!$C$6:'Лист2'!$C$15,D175)-1)+1/(INDEX(Лист2!$C$6:'Лист2'!$C$15,E175)-1))</f>
        <v>21.403715108371479</v>
      </c>
      <c r="H175" s="12">
        <f t="shared" si="11"/>
        <v>21.403715108371479</v>
      </c>
      <c r="I175" s="1">
        <f t="shared" si="9"/>
        <v>1000</v>
      </c>
      <c r="J175" s="5">
        <f t="shared" si="10"/>
        <v>46.720861071864917</v>
      </c>
      <c r="K175" s="9">
        <f>ABS(Лист1!$H$3)</f>
        <v>100</v>
      </c>
      <c r="L175" s="2">
        <f t="shared" si="12"/>
        <v>53.279138928135083</v>
      </c>
    </row>
    <row r="176" spans="1:12" x14ac:dyDescent="0.25">
      <c r="A176" s="3">
        <v>157</v>
      </c>
      <c r="B176" s="3">
        <v>568</v>
      </c>
      <c r="C176" s="3">
        <v>5</v>
      </c>
      <c r="D176" s="3">
        <v>6</v>
      </c>
      <c r="E176" s="4">
        <v>8</v>
      </c>
      <c r="F176" s="5">
        <f>1/(1/(INDEX(Лист2!$B$6:'Лист2'!$B$15,C176)-1)+1/(INDEX(Лист2!$B$6:'Лист2'!$B$15,D176)-1)+1/(INDEX(Лист2!$B$6:'Лист2'!$B$15,E176)-1))</f>
        <v>19.995280572826363</v>
      </c>
      <c r="G176" s="5">
        <f>1/(1/(INDEX(Лист2!$C$6:'Лист2'!$C$15,C176)-1)+1/(INDEX(Лист2!$C$6:'Лист2'!$C$15,D176)-1)+1/(INDEX(Лист2!$C$6:'Лист2'!$C$15,E176)-1))</f>
        <v>19.61588317524868</v>
      </c>
      <c r="H176" s="12">
        <f t="shared" si="11"/>
        <v>19.61588317524868</v>
      </c>
      <c r="I176" s="1">
        <f t="shared" si="9"/>
        <v>1000</v>
      </c>
      <c r="J176" s="5">
        <f t="shared" si="10"/>
        <v>50.979096432517501</v>
      </c>
      <c r="K176" s="9">
        <f>ABS(Лист1!$H$3)</f>
        <v>100</v>
      </c>
      <c r="L176" s="2">
        <f t="shared" si="12"/>
        <v>49.020903567482499</v>
      </c>
    </row>
    <row r="177" spans="1:12" x14ac:dyDescent="0.25">
      <c r="A177" s="3">
        <v>158</v>
      </c>
      <c r="B177" s="3">
        <v>569</v>
      </c>
      <c r="C177" s="3">
        <v>5</v>
      </c>
      <c r="D177" s="3">
        <v>6</v>
      </c>
      <c r="E177" s="4">
        <v>9</v>
      </c>
      <c r="F177" s="5">
        <f>1/(1/(INDEX(Лист2!$B$6:'Лист2'!$B$15,C177)-1)+1/(INDEX(Лист2!$B$6:'Лист2'!$B$15,D177)-1)+1/(INDEX(Лист2!$B$6:'Лист2'!$B$15,E177)-1))</f>
        <v>16.823788829849025</v>
      </c>
      <c r="G177" s="5">
        <f>1/(1/(INDEX(Лист2!$C$6:'Лист2'!$C$15,C177)-1)+1/(INDEX(Лист2!$C$6:'Лист2'!$C$15,D177)-1)+1/(INDEX(Лист2!$C$6:'Лист2'!$C$15,E177)-1))</f>
        <v>16.473449303219606</v>
      </c>
      <c r="H177" s="12">
        <f t="shared" si="11"/>
        <v>16.473449303219606</v>
      </c>
      <c r="I177" s="1">
        <f t="shared" si="9"/>
        <v>1000</v>
      </c>
      <c r="J177" s="5">
        <f t="shared" si="10"/>
        <v>60.703741007328553</v>
      </c>
      <c r="K177" s="9">
        <f>ABS(Лист1!$H$3)</f>
        <v>100</v>
      </c>
      <c r="L177" s="2">
        <f t="shared" si="12"/>
        <v>39.296258992671447</v>
      </c>
    </row>
    <row r="178" spans="1:12" x14ac:dyDescent="0.25">
      <c r="A178" s="3">
        <v>159</v>
      </c>
      <c r="B178" s="3">
        <v>5610</v>
      </c>
      <c r="C178" s="3">
        <v>5</v>
      </c>
      <c r="D178" s="3">
        <v>6</v>
      </c>
      <c r="E178" s="4">
        <v>10</v>
      </c>
      <c r="F178" s="5">
        <f>1/(1/(INDEX(Лист2!$B$6:'Лист2'!$B$15,C178)-1)+1/(INDEX(Лист2!$B$6:'Лист2'!$B$15,D178)-1)+1/(INDEX(Лист2!$B$6:'Лист2'!$B$15,E178)-1))</f>
        <v>11.866947461063351</v>
      </c>
      <c r="G178" s="5">
        <f>1/(1/(INDEX(Лист2!$C$6:'Лист2'!$C$15,C178)-1)+1/(INDEX(Лист2!$C$6:'Лист2'!$C$15,D178)-1)+1/(INDEX(Лист2!$C$6:'Лист2'!$C$15,E178)-1))</f>
        <v>11.646734910756916</v>
      </c>
      <c r="H178" s="12">
        <f t="shared" si="11"/>
        <v>11.646734910756916</v>
      </c>
      <c r="I178" s="1">
        <f t="shared" si="9"/>
        <v>1000</v>
      </c>
      <c r="J178" s="5">
        <f t="shared" si="10"/>
        <v>85.860973711731063</v>
      </c>
      <c r="K178" s="9">
        <f>ABS(Лист1!$H$3)</f>
        <v>100</v>
      </c>
      <c r="L178" s="2">
        <f t="shared" si="12"/>
        <v>14.139026288268937</v>
      </c>
    </row>
    <row r="179" spans="1:12" x14ac:dyDescent="0.25">
      <c r="A179" s="3">
        <v>160</v>
      </c>
      <c r="B179" s="3">
        <v>578</v>
      </c>
      <c r="C179" s="3">
        <v>5</v>
      </c>
      <c r="D179" s="3">
        <v>7</v>
      </c>
      <c r="E179" s="4">
        <v>8</v>
      </c>
      <c r="F179" s="5">
        <f>1/(1/(INDEX(Лист2!$B$6:'Лист2'!$B$15,C179)-1)+1/(INDEX(Лист2!$B$6:'Лист2'!$B$15,D179)-1)+1/(INDEX(Лист2!$B$6:'Лист2'!$B$15,E179)-1))</f>
        <v>16.875607200685781</v>
      </c>
      <c r="G179" s="5">
        <f>1/(1/(INDEX(Лист2!$C$6:'Лист2'!$C$15,C179)-1)+1/(INDEX(Лист2!$C$6:'Лист2'!$C$15,D179)-1)+1/(INDEX(Лист2!$C$6:'Лист2'!$C$15,E179)-1))</f>
        <v>16.560441574996414</v>
      </c>
      <c r="H179" s="12">
        <f t="shared" si="11"/>
        <v>16.560441574996414</v>
      </c>
      <c r="I179" s="1">
        <f t="shared" si="9"/>
        <v>1000</v>
      </c>
      <c r="J179" s="5">
        <f t="shared" si="10"/>
        <v>60.384863258105277</v>
      </c>
      <c r="K179" s="9">
        <f>ABS(Лист1!$H$3)</f>
        <v>100</v>
      </c>
      <c r="L179" s="2">
        <f t="shared" si="12"/>
        <v>39.615136741894723</v>
      </c>
    </row>
    <row r="180" spans="1:12" x14ac:dyDescent="0.25">
      <c r="A180" s="3">
        <v>161</v>
      </c>
      <c r="B180" s="3">
        <v>579</v>
      </c>
      <c r="C180" s="3">
        <v>5</v>
      </c>
      <c r="D180" s="3">
        <v>7</v>
      </c>
      <c r="E180" s="4">
        <v>9</v>
      </c>
      <c r="F180" s="5">
        <f>1/(1/(INDEX(Лист2!$B$6:'Лист2'!$B$15,C180)-1)+1/(INDEX(Лист2!$B$6:'Лист2'!$B$15,D180)-1)+1/(INDEX(Лист2!$B$6:'Лист2'!$B$15,E180)-1))</f>
        <v>14.559226284917418</v>
      </c>
      <c r="G180" s="5">
        <f>1/(1/(INDEX(Лист2!$C$6:'Лист2'!$C$15,C180)-1)+1/(INDEX(Лист2!$C$6:'Лист2'!$C$15,D180)-1)+1/(INDEX(Лист2!$C$6:'Лист2'!$C$15,E180)-1))</f>
        <v>14.26340065577384</v>
      </c>
      <c r="H180" s="12">
        <f t="shared" si="11"/>
        <v>14.26340065577384</v>
      </c>
      <c r="I180" s="1">
        <f t="shared" si="9"/>
        <v>1000</v>
      </c>
      <c r="J180" s="5">
        <f t="shared" si="10"/>
        <v>70.109507832916336</v>
      </c>
      <c r="K180" s="9">
        <f>ABS(Лист1!$H$3)</f>
        <v>100</v>
      </c>
      <c r="L180" s="2">
        <f t="shared" si="12"/>
        <v>29.890492167083664</v>
      </c>
    </row>
    <row r="181" spans="1:12" x14ac:dyDescent="0.25">
      <c r="A181" s="3">
        <v>162</v>
      </c>
      <c r="B181" s="3">
        <v>5710</v>
      </c>
      <c r="C181" s="3">
        <v>5</v>
      </c>
      <c r="D181" s="3">
        <v>7</v>
      </c>
      <c r="E181" s="4">
        <v>10</v>
      </c>
      <c r="F181" s="5">
        <f>1/(1/(INDEX(Лист2!$B$6:'Лист2'!$B$15,C181)-1)+1/(INDEX(Лист2!$B$6:'Лист2'!$B$15,D181)-1)+1/(INDEX(Лист2!$B$6:'Лист2'!$B$15,E181)-1))</f>
        <v>10.6937009537371</v>
      </c>
      <c r="G181" s="5">
        <f>1/(1/(INDEX(Лист2!$C$6:'Лист2'!$C$15,C181)-1)+1/(INDEX(Лист2!$C$6:'Лист2'!$C$15,D181)-1)+1/(INDEX(Лист2!$C$6:'Лист2'!$C$15,E181)-1))</f>
        <v>10.496842805367839</v>
      </c>
      <c r="H181" s="12">
        <f t="shared" si="11"/>
        <v>10.496842805367839</v>
      </c>
      <c r="I181" s="1">
        <f t="shared" si="9"/>
        <v>1000</v>
      </c>
      <c r="J181" s="5">
        <f t="shared" si="10"/>
        <v>95.266740537318853</v>
      </c>
      <c r="K181" s="9">
        <f>ABS(Лист1!$H$3)</f>
        <v>100</v>
      </c>
      <c r="L181" s="2">
        <f t="shared" si="12"/>
        <v>4.7332594626811471</v>
      </c>
    </row>
    <row r="182" spans="1:12" x14ac:dyDescent="0.25">
      <c r="A182" s="3">
        <v>163</v>
      </c>
      <c r="B182" s="3">
        <v>589</v>
      </c>
      <c r="C182" s="3">
        <v>5</v>
      </c>
      <c r="D182" s="3">
        <v>8</v>
      </c>
      <c r="E182" s="4">
        <v>9</v>
      </c>
      <c r="F182" s="5">
        <f>1/(1/(INDEX(Лист2!$B$6:'Лист2'!$B$15,C182)-1)+1/(INDEX(Лист2!$B$6:'Лист2'!$B$15,D182)-1)+1/(INDEX(Лист2!$B$6:'Лист2'!$B$15,E182)-1))</f>
        <v>13.727312180993087</v>
      </c>
      <c r="G182" s="5">
        <f>1/(1/(INDEX(Лист2!$C$6:'Лист2'!$C$15,C182)-1)+1/(INDEX(Лист2!$C$6:'Лист2'!$C$15,D182)-1)+1/(INDEX(Лист2!$C$6:'Лист2'!$C$15,E182)-1))</f>
        <v>13.446690151631186</v>
      </c>
      <c r="H182" s="12">
        <f t="shared" si="11"/>
        <v>13.446690151631186</v>
      </c>
      <c r="I182" s="1">
        <f t="shared" si="9"/>
        <v>1000</v>
      </c>
      <c r="J182" s="5">
        <f t="shared" si="10"/>
        <v>74.367743193568899</v>
      </c>
      <c r="K182" s="9">
        <f>ABS(Лист1!$H$3)</f>
        <v>100</v>
      </c>
      <c r="L182" s="2">
        <f t="shared" si="12"/>
        <v>25.632256806431101</v>
      </c>
    </row>
    <row r="183" spans="1:12" x14ac:dyDescent="0.25">
      <c r="A183" s="3">
        <v>164</v>
      </c>
      <c r="B183" s="3">
        <v>5810</v>
      </c>
      <c r="C183" s="3">
        <v>5</v>
      </c>
      <c r="D183" s="3">
        <v>8</v>
      </c>
      <c r="E183" s="4">
        <v>10</v>
      </c>
      <c r="F183" s="5">
        <f>1/(1/(INDEX(Лист2!$B$6:'Лист2'!$B$15,C183)-1)+1/(INDEX(Лист2!$B$6:'Лист2'!$B$15,D183)-1)+1/(INDEX(Лист2!$B$6:'Лист2'!$B$15,E183)-1))</f>
        <v>10.237982014219124</v>
      </c>
      <c r="G183" s="5">
        <f>1/(1/(INDEX(Лист2!$C$6:'Лист2'!$C$15,C183)-1)+1/(INDEX(Лист2!$C$6:'Лист2'!$C$15,D183)-1)+1/(INDEX(Лист2!$C$6:'Лист2'!$C$15,E183)-1))</f>
        <v>10.047729135098264</v>
      </c>
      <c r="H183" s="12">
        <f t="shared" si="11"/>
        <v>10.047729135098264</v>
      </c>
      <c r="I183" s="1">
        <f t="shared" si="9"/>
        <v>1000</v>
      </c>
      <c r="J183" s="5">
        <f t="shared" si="10"/>
        <v>99.52497589797143</v>
      </c>
      <c r="K183" s="9">
        <f>ABS(Лист1!$H$3)</f>
        <v>100</v>
      </c>
      <c r="L183" s="2">
        <f t="shared" si="12"/>
        <v>0.47502410202856993</v>
      </c>
    </row>
    <row r="184" spans="1:12" x14ac:dyDescent="0.25">
      <c r="A184" s="3">
        <v>165</v>
      </c>
      <c r="B184" s="3">
        <v>5910</v>
      </c>
      <c r="C184" s="3">
        <v>5</v>
      </c>
      <c r="D184" s="3">
        <v>9</v>
      </c>
      <c r="E184" s="4">
        <v>10</v>
      </c>
      <c r="F184" s="5">
        <f>1/(1/(INDEX(Лист2!$B$6:'Лист2'!$B$15,C184)-1)+1/(INDEX(Лист2!$B$6:'Лист2'!$B$15,D184)-1)+1/(INDEX(Лист2!$B$6:'Лист2'!$B$15,E184)-1))</f>
        <v>9.3367769563227014</v>
      </c>
      <c r="G184" s="5">
        <f>1/(1/(INDEX(Лист2!$C$6:'Лист2'!$C$15,C184)-1)+1/(INDEX(Лист2!$C$6:'Лист2'!$C$15,D184)-1)+1/(INDEX(Лист2!$C$6:'Лист2'!$C$15,E184)-1))</f>
        <v>9.1533498759305214</v>
      </c>
      <c r="H184" s="12">
        <f t="shared" si="11"/>
        <v>9.1533498759305214</v>
      </c>
      <c r="I184" s="1">
        <f t="shared" si="9"/>
        <v>1000</v>
      </c>
      <c r="J184" s="5">
        <f t="shared" si="10"/>
        <v>109.24962047278247</v>
      </c>
      <c r="K184" s="9">
        <f>ABS(Лист1!$H$3)</f>
        <v>100</v>
      </c>
      <c r="L184" s="2">
        <f t="shared" si="12"/>
        <v>9.2496204727824676</v>
      </c>
    </row>
    <row r="185" spans="1:12" x14ac:dyDescent="0.25">
      <c r="A185" s="3">
        <v>166</v>
      </c>
      <c r="B185" s="3">
        <v>678</v>
      </c>
      <c r="C185" s="3">
        <v>6</v>
      </c>
      <c r="D185" s="3">
        <v>7</v>
      </c>
      <c r="E185" s="4">
        <v>8</v>
      </c>
      <c r="F185" s="5">
        <f>1/(1/(INDEX(Лист2!$B$6:'Лист2'!$B$15,C185)-1)+1/(INDEX(Лист2!$B$6:'Лист2'!$B$15,D185)-1)+1/(INDEX(Лист2!$B$6:'Лист2'!$B$15,E185)-1))</f>
        <v>15.420854774930936</v>
      </c>
      <c r="G185" s="5">
        <f>1/(1/(INDEX(Лист2!$C$6:'Лист2'!$C$15,C185)-1)+1/(INDEX(Лист2!$C$6:'Лист2'!$C$15,D185)-1)+1/(INDEX(Лист2!$C$6:'Лист2'!$C$15,E185)-1))</f>
        <v>15.125989837747612</v>
      </c>
      <c r="H185" s="12">
        <f t="shared" si="11"/>
        <v>15.125989837747612</v>
      </c>
      <c r="I185" s="1">
        <f t="shared" si="9"/>
        <v>1000</v>
      </c>
      <c r="J185" s="5">
        <f t="shared" si="10"/>
        <v>66.111375898485235</v>
      </c>
      <c r="K185" s="9">
        <f>ABS(Лист1!$H$3)</f>
        <v>100</v>
      </c>
      <c r="L185" s="2">
        <f t="shared" si="12"/>
        <v>33.888624101514765</v>
      </c>
    </row>
    <row r="186" spans="1:12" x14ac:dyDescent="0.25">
      <c r="A186" s="3">
        <v>167</v>
      </c>
      <c r="B186" s="3">
        <v>679</v>
      </c>
      <c r="C186" s="3">
        <v>6</v>
      </c>
      <c r="D186" s="3">
        <v>7</v>
      </c>
      <c r="E186" s="4">
        <v>9</v>
      </c>
      <c r="F186" s="5">
        <f>1/(1/(INDEX(Лист2!$B$6:'Лист2'!$B$15,C186)-1)+1/(INDEX(Лист2!$B$6:'Лист2'!$B$15,D186)-1)+1/(INDEX(Лист2!$B$6:'Лист2'!$B$15,E186)-1))</f>
        <v>13.46346400981173</v>
      </c>
      <c r="G186" s="5">
        <f>1/(1/(INDEX(Лист2!$C$6:'Лист2'!$C$15,C186)-1)+1/(INDEX(Лист2!$C$6:'Лист2'!$C$15,D186)-1)+1/(INDEX(Лист2!$C$6:'Лист2'!$C$15,E186)-1))</f>
        <v>13.186345931114944</v>
      </c>
      <c r="H186" s="12">
        <f t="shared" si="11"/>
        <v>13.186345931114944</v>
      </c>
      <c r="I186" s="1">
        <f t="shared" si="9"/>
        <v>1000</v>
      </c>
      <c r="J186" s="5">
        <f t="shared" si="10"/>
        <v>75.836020473296273</v>
      </c>
      <c r="K186" s="9">
        <f>ABS(Лист1!$H$3)</f>
        <v>100</v>
      </c>
      <c r="L186" s="2">
        <f t="shared" si="12"/>
        <v>24.163979526703727</v>
      </c>
    </row>
    <row r="187" spans="1:12" x14ac:dyDescent="0.25">
      <c r="A187" s="3">
        <v>168</v>
      </c>
      <c r="B187" s="3">
        <v>6710</v>
      </c>
      <c r="C187" s="3">
        <v>6</v>
      </c>
      <c r="D187" s="3">
        <v>7</v>
      </c>
      <c r="E187" s="4">
        <v>10</v>
      </c>
      <c r="F187" s="5">
        <f>1/(1/(INDEX(Лист2!$B$6:'Лист2'!$B$15,C187)-1)+1/(INDEX(Лист2!$B$6:'Лист2'!$B$15,D187)-1)+1/(INDEX(Лист2!$B$6:'Лист2'!$B$15,E187)-1))</f>
        <v>10.090500082703866</v>
      </c>
      <c r="G187" s="5">
        <f>1/(1/(INDEX(Лист2!$C$6:'Лист2'!$C$15,C187)-1)+1/(INDEX(Лист2!$C$6:'Лист2'!$C$15,D187)-1)+1/(INDEX(Лист2!$C$6:'Лист2'!$C$15,E187)-1))</f>
        <v>9.9016515315185298</v>
      </c>
      <c r="H187" s="12">
        <f t="shared" si="11"/>
        <v>9.9016515315185298</v>
      </c>
      <c r="I187" s="1">
        <f t="shared" si="9"/>
        <v>1000</v>
      </c>
      <c r="J187" s="5">
        <f t="shared" si="10"/>
        <v>100.9932531776988</v>
      </c>
      <c r="K187" s="9">
        <f>ABS(Лист1!$H$3)</f>
        <v>100</v>
      </c>
      <c r="L187" s="2">
        <f t="shared" si="12"/>
        <v>0.99325317769880428</v>
      </c>
    </row>
    <row r="188" spans="1:12" x14ac:dyDescent="0.25">
      <c r="A188" s="3">
        <v>169</v>
      </c>
      <c r="B188" s="3">
        <v>689</v>
      </c>
      <c r="C188" s="3">
        <v>6</v>
      </c>
      <c r="D188" s="3">
        <v>8</v>
      </c>
      <c r="E188" s="4">
        <v>9</v>
      </c>
      <c r="F188" s="5">
        <f>1/(1/(INDEX(Лист2!$B$6:'Лист2'!$B$15,C188)-1)+1/(INDEX(Лист2!$B$6:'Лист2'!$B$15,D188)-1)+1/(INDEX(Лист2!$B$6:'Лист2'!$B$15,E188)-1))</f>
        <v>12.748988691743209</v>
      </c>
      <c r="G188" s="5">
        <f>1/(1/(INDEX(Лист2!$C$6:'Лист2'!$C$15,C188)-1)+1/(INDEX(Лист2!$C$6:'Лист2'!$C$15,D188)-1)+1/(INDEX(Лист2!$C$6:'Лист2'!$C$15,E188)-1))</f>
        <v>12.485289857404963</v>
      </c>
      <c r="H188" s="12">
        <f t="shared" si="11"/>
        <v>12.485289857404963</v>
      </c>
      <c r="I188" s="1">
        <f t="shared" si="9"/>
        <v>1000</v>
      </c>
      <c r="J188" s="5">
        <f t="shared" si="10"/>
        <v>80.094255833948864</v>
      </c>
      <c r="K188" s="9">
        <f>ABS(Лист1!$H$3)</f>
        <v>100</v>
      </c>
      <c r="L188" s="2">
        <f t="shared" si="12"/>
        <v>19.905744166051136</v>
      </c>
    </row>
    <row r="189" spans="1:12" x14ac:dyDescent="0.25">
      <c r="A189" s="3">
        <v>170</v>
      </c>
      <c r="B189" s="3">
        <v>6810</v>
      </c>
      <c r="C189" s="3">
        <v>6</v>
      </c>
      <c r="D189" s="3">
        <v>8</v>
      </c>
      <c r="E189" s="4">
        <v>10</v>
      </c>
      <c r="F189" s="5">
        <f>1/(1/(INDEX(Лист2!$B$6:'Лист2'!$B$15,C189)-1)+1/(INDEX(Лист2!$B$6:'Лист2'!$B$15,D189)-1)+1/(INDEX(Лист2!$B$6:'Лист2'!$B$15,E189)-1))</f>
        <v>9.6837650189165601</v>
      </c>
      <c r="G189" s="5">
        <f>1/(1/(INDEX(Лист2!$C$6:'Лист2'!$C$15,C189)-1)+1/(INDEX(Лист2!$C$6:'Лист2'!$C$15,D189)-1)+1/(INDEX(Лист2!$C$6:'Лист2'!$C$15,E189)-1))</f>
        <v>9.501053276178812</v>
      </c>
      <c r="H189" s="12">
        <f t="shared" si="11"/>
        <v>9.501053276178812</v>
      </c>
      <c r="I189" s="1">
        <f t="shared" si="9"/>
        <v>1000</v>
      </c>
      <c r="J189" s="5">
        <f t="shared" si="10"/>
        <v>105.25148853835137</v>
      </c>
      <c r="K189" s="9">
        <f>ABS(Лист1!$H$3)</f>
        <v>100</v>
      </c>
      <c r="L189" s="2">
        <f t="shared" si="12"/>
        <v>5.2514885383513672</v>
      </c>
    </row>
    <row r="190" spans="1:12" x14ac:dyDescent="0.25">
      <c r="A190" s="3">
        <v>171</v>
      </c>
      <c r="B190" s="3">
        <v>6910</v>
      </c>
      <c r="C190" s="3">
        <v>6</v>
      </c>
      <c r="D190" s="3">
        <v>9</v>
      </c>
      <c r="E190" s="4">
        <v>10</v>
      </c>
      <c r="F190" s="5">
        <f>1/(1/(INDEX(Лист2!$B$6:'Лист2'!$B$15,C190)-1)+1/(INDEX(Лист2!$B$6:'Лист2'!$B$15,D190)-1)+1/(INDEX(Лист2!$B$6:'Лист2'!$B$15,E190)-1))</f>
        <v>8.8736292695407446</v>
      </c>
      <c r="G190" s="5">
        <f>1/(1/(INDEX(Лист2!$C$6:'Лист2'!$C$15,C190)-1)+1/(INDEX(Лист2!$C$6:'Лист2'!$C$15,D190)-1)+1/(INDEX(Лист2!$C$6:'Лист2'!$C$15,E190)-1))</f>
        <v>8.6974572280646676</v>
      </c>
      <c r="H190" s="12">
        <f t="shared" si="11"/>
        <v>8.6974572280646676</v>
      </c>
      <c r="I190" s="1">
        <f t="shared" si="9"/>
        <v>1000</v>
      </c>
      <c r="J190" s="5">
        <f t="shared" si="10"/>
        <v>114.97613311316243</v>
      </c>
      <c r="K190" s="9">
        <f>ABS(Лист1!$H$3)</f>
        <v>100</v>
      </c>
      <c r="L190" s="2">
        <f t="shared" si="12"/>
        <v>14.976133113162433</v>
      </c>
    </row>
    <row r="191" spans="1:12" x14ac:dyDescent="0.25">
      <c r="A191" s="3">
        <v>172</v>
      </c>
      <c r="B191" s="3">
        <v>789</v>
      </c>
      <c r="C191" s="3">
        <v>7</v>
      </c>
      <c r="D191" s="3">
        <v>8</v>
      </c>
      <c r="E191" s="4">
        <v>9</v>
      </c>
      <c r="F191" s="5">
        <f>1/(1/(INDEX(Лист2!$B$6:'Лист2'!$B$15,C191)-1)+1/(INDEX(Лист2!$B$6:'Лист2'!$B$15,D191)-1)+1/(INDEX(Лист2!$B$6:'Лист2'!$B$15,E191)-1))</f>
        <v>11.404729706057527</v>
      </c>
      <c r="G191" s="5">
        <f>1/(1/(INDEX(Лист2!$C$6:'Лист2'!$C$15,C191)-1)+1/(INDEX(Лист2!$C$6:'Лист2'!$C$15,D191)-1)+1/(INDEX(Лист2!$C$6:'Лист2'!$C$15,E191)-1))</f>
        <v>11.173181528724959</v>
      </c>
      <c r="H191" s="12">
        <f t="shared" si="11"/>
        <v>11.173181528724959</v>
      </c>
      <c r="I191" s="1">
        <f t="shared" si="9"/>
        <v>1000</v>
      </c>
      <c r="J191" s="5">
        <f t="shared" si="10"/>
        <v>89.50002265953664</v>
      </c>
      <c r="K191" s="9">
        <f>ABS(Лист1!$H$3)</f>
        <v>100</v>
      </c>
      <c r="L191" s="2">
        <f t="shared" si="12"/>
        <v>10.49997734046336</v>
      </c>
    </row>
    <row r="192" spans="1:12" x14ac:dyDescent="0.25">
      <c r="A192" s="3">
        <v>173</v>
      </c>
      <c r="B192" s="3">
        <v>7810</v>
      </c>
      <c r="C192" s="3">
        <v>7</v>
      </c>
      <c r="D192" s="3">
        <v>8</v>
      </c>
      <c r="E192" s="4">
        <v>10</v>
      </c>
      <c r="F192" s="5">
        <f>1/(1/(INDEX(Лист2!$B$6:'Лист2'!$B$15,C192)-1)+1/(INDEX(Лист2!$B$6:'Лист2'!$B$15,D192)-1)+1/(INDEX(Лист2!$B$6:'Лист2'!$B$15,E192)-1))</f>
        <v>8.8880241161962186</v>
      </c>
      <c r="G192" s="5">
        <f>1/(1/(INDEX(Лист2!$C$6:'Лист2'!$C$15,C192)-1)+1/(INDEX(Лист2!$C$6:'Лист2'!$C$15,D192)-1)+1/(INDEX(Лист2!$C$6:'Лист2'!$C$15,E192)-1))</f>
        <v>8.7216460644016962</v>
      </c>
      <c r="H192" s="12">
        <f t="shared" si="11"/>
        <v>8.7216460644016962</v>
      </c>
      <c r="I192" s="1">
        <f t="shared" si="9"/>
        <v>1000</v>
      </c>
      <c r="J192" s="5">
        <f t="shared" si="10"/>
        <v>114.65725536393913</v>
      </c>
      <c r="K192" s="9">
        <f>ABS(Лист1!$H$3)</f>
        <v>100</v>
      </c>
      <c r="L192" s="2">
        <f t="shared" si="12"/>
        <v>14.657255363939129</v>
      </c>
    </row>
    <row r="193" spans="1:12" x14ac:dyDescent="0.25">
      <c r="A193" s="3">
        <v>174</v>
      </c>
      <c r="B193" s="3">
        <v>7910</v>
      </c>
      <c r="C193" s="3">
        <v>7</v>
      </c>
      <c r="D193" s="3">
        <v>9</v>
      </c>
      <c r="E193" s="4">
        <v>10</v>
      </c>
      <c r="F193" s="5">
        <f>1/(1/(INDEX(Лист2!$B$6:'Лист2'!$B$15,C193)-1)+1/(INDEX(Лист2!$B$6:'Лист2'!$B$15,D193)-1)+1/(INDEX(Лист2!$B$6:'Лист2'!$B$15,E193)-1))</f>
        <v>8.2008360221023331</v>
      </c>
      <c r="G193" s="5">
        <f>1/(1/(INDEX(Лист2!$C$6:'Лист2'!$C$15,C193)-1)+1/(INDEX(Лист2!$C$6:'Лист2'!$C$15,D193)-1)+1/(INDEX(Лист2!$C$6:'Лист2'!$C$15,E193)-1))</f>
        <v>8.0397549843862599</v>
      </c>
      <c r="H193" s="12">
        <f t="shared" si="11"/>
        <v>8.0397549843862599</v>
      </c>
      <c r="I193" s="1">
        <f t="shared" si="9"/>
        <v>1000</v>
      </c>
      <c r="J193" s="5">
        <f t="shared" si="10"/>
        <v>124.38189993875021</v>
      </c>
      <c r="K193" s="9">
        <f>ABS(Лист1!$H$3)</f>
        <v>100</v>
      </c>
      <c r="L193" s="2">
        <f t="shared" si="12"/>
        <v>24.381899938750209</v>
      </c>
    </row>
    <row r="194" spans="1:12" x14ac:dyDescent="0.25">
      <c r="A194" s="3">
        <v>175</v>
      </c>
      <c r="B194" s="3">
        <v>8910</v>
      </c>
      <c r="C194" s="3">
        <v>8</v>
      </c>
      <c r="D194" s="3">
        <v>9</v>
      </c>
      <c r="E194" s="4">
        <v>10</v>
      </c>
      <c r="F194" s="5">
        <f>1/(1/(INDEX(Лист2!$B$6:'Лист2'!$B$15,C194)-1)+1/(INDEX(Лист2!$B$6:'Лист2'!$B$15,D194)-1)+1/(INDEX(Лист2!$B$6:'Лист2'!$B$15,E194)-1))</f>
        <v>7.930132893992476</v>
      </c>
      <c r="G194" s="5">
        <f>1/(1/(INDEX(Лист2!$C$6:'Лист2'!$C$15,C194)-1)+1/(INDEX(Лист2!$C$6:'Лист2'!$C$15,D194)-1)+1/(INDEX(Лист2!$C$6:'Лист2'!$C$15,E194)-1))</f>
        <v>7.7736236647493842</v>
      </c>
      <c r="H194" s="12">
        <f t="shared" si="11"/>
        <v>7.7736236647493842</v>
      </c>
      <c r="I194" s="1">
        <f t="shared" si="9"/>
        <v>1000</v>
      </c>
      <c r="J194" s="5">
        <f t="shared" si="10"/>
        <v>128.64013529940277</v>
      </c>
      <c r="K194" s="9">
        <f>ABS(Лист1!$H$3)</f>
        <v>100</v>
      </c>
      <c r="L194" s="2">
        <f t="shared" si="12"/>
        <v>28.640135299402772</v>
      </c>
    </row>
  </sheetData>
  <sheetProtection sheet="1" objects="1" scenarios="1" selectLockedCells="1" selectUnlockedCells="1"/>
  <mergeCells count="1">
    <mergeCell ref="A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В. Буданов</dc:creator>
  <cp:lastModifiedBy>Андрей В. Буданов</cp:lastModifiedBy>
  <cp:lastPrinted>2021-08-10T10:53:00Z</cp:lastPrinted>
  <dcterms:created xsi:type="dcterms:W3CDTF">2021-08-04T07:34:17Z</dcterms:created>
  <dcterms:modified xsi:type="dcterms:W3CDTF">2026-06-23T10:12:05Z</dcterms:modified>
</cp:coreProperties>
</file>